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420" windowWidth="29040" windowHeight="15300" activeTab="3"/>
  </bookViews>
  <sheets>
    <sheet name="Прил 1" sheetId="1" r:id="rId1"/>
    <sheet name="Прил 2" sheetId="3" r:id="rId2"/>
    <sheet name="Прил 3" sheetId="6" r:id="rId3"/>
    <sheet name="Прил 4" sheetId="10" r:id="rId4"/>
    <sheet name="Прил 5" sheetId="9" r:id="rId5"/>
    <sheet name="Прил 6" sheetId="11" r:id="rId6"/>
  </sheets>
  <definedNames>
    <definedName name="_xlnm.Print_Area" localSheetId="0">'Прил 1'!$A$1:$E$55</definedName>
    <definedName name="_xlnm.Print_Area" localSheetId="1">'Прил 2'!$A$1:$E$46</definedName>
    <definedName name="_xlnm.Print_Area" localSheetId="2">'Прил 3'!$A$1:$F$69</definedName>
    <definedName name="_xlnm.Print_Area" localSheetId="3">'Прил 4'!$A$1:$F$141</definedName>
    <definedName name="_xlnm.Print_Area" localSheetId="4">'Прил 5'!$A$1:$I$193</definedName>
    <definedName name="_xlnm.Print_Area" localSheetId="5">'Прил 6'!$A$1:$E$23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9" l="1"/>
  <c r="G189" i="9"/>
  <c r="G141" i="9"/>
  <c r="G133" i="9"/>
  <c r="I136" i="9"/>
  <c r="H136" i="9"/>
  <c r="G136" i="9"/>
  <c r="D90" i="10"/>
  <c r="D57" i="10"/>
  <c r="D28" i="10"/>
  <c r="D34" i="10"/>
  <c r="F34" i="10"/>
  <c r="E34" i="10"/>
  <c r="D39" i="10"/>
  <c r="D27" i="10"/>
  <c r="D26" i="10"/>
  <c r="D63" i="6"/>
  <c r="D51" i="6"/>
  <c r="D29" i="6"/>
  <c r="D37" i="6"/>
  <c r="C39" i="3"/>
  <c r="C50" i="1"/>
  <c r="G118" i="9" l="1"/>
  <c r="G116" i="9"/>
  <c r="D52" i="10"/>
  <c r="D54" i="10"/>
  <c r="G150" i="9" l="1"/>
  <c r="G135" i="9"/>
  <c r="D33" i="10"/>
  <c r="D70" i="10"/>
  <c r="C21" i="3" l="1"/>
  <c r="D21" i="3"/>
  <c r="D19" i="3" s="1"/>
  <c r="D17" i="3" s="1"/>
  <c r="E21" i="3"/>
  <c r="C27" i="3"/>
  <c r="E27" i="3"/>
  <c r="C33" i="3"/>
  <c r="C19" i="3" s="1"/>
  <c r="C17" i="3" s="1"/>
  <c r="E33" i="3"/>
  <c r="E19" i="3" s="1"/>
  <c r="E17" i="3" s="1"/>
  <c r="C37" i="3"/>
  <c r="D37" i="3"/>
  <c r="D33" i="3" s="1"/>
  <c r="E37" i="3"/>
  <c r="D49" i="6" l="1"/>
  <c r="C33" i="1" l="1"/>
  <c r="G185" i="9" l="1"/>
  <c r="G184" i="9" s="1"/>
  <c r="G146" i="9"/>
  <c r="G128" i="9"/>
  <c r="G127" i="9" s="1"/>
  <c r="G101" i="9"/>
  <c r="G79" i="9"/>
  <c r="G78" i="9"/>
  <c r="G58" i="9"/>
  <c r="G48" i="9"/>
  <c r="D127" i="10"/>
  <c r="D132" i="10"/>
  <c r="D129" i="10"/>
  <c r="D131" i="10"/>
  <c r="D82" i="10"/>
  <c r="D66" i="10"/>
  <c r="D44" i="10"/>
  <c r="D43" i="6"/>
  <c r="D27" i="6"/>
  <c r="C17" i="1" l="1"/>
  <c r="C19" i="1"/>
  <c r="C31" i="1"/>
  <c r="C29" i="1"/>
  <c r="C27" i="1"/>
  <c r="C45" i="1"/>
  <c r="D102" i="10" l="1"/>
  <c r="D99" i="10"/>
  <c r="D23" i="6"/>
  <c r="D21" i="6"/>
  <c r="G29" i="9"/>
  <c r="G24" i="9"/>
  <c r="F65" i="6" l="1"/>
  <c r="F51" i="6"/>
  <c r="E51" i="6"/>
  <c r="F33" i="6"/>
  <c r="E33" i="6"/>
  <c r="D33" i="6"/>
  <c r="F23" i="6"/>
  <c r="E23" i="6"/>
  <c r="F21" i="6"/>
  <c r="E21" i="6"/>
  <c r="E57" i="10"/>
  <c r="F137" i="10"/>
  <c r="F116" i="10"/>
  <c r="E116" i="10"/>
  <c r="D116" i="10"/>
  <c r="F114" i="10"/>
  <c r="E114" i="10"/>
  <c r="D114" i="10"/>
  <c r="F102" i="10"/>
  <c r="E102" i="10"/>
  <c r="F99" i="10"/>
  <c r="E99" i="10"/>
  <c r="D68" i="10"/>
  <c r="F59" i="10"/>
  <c r="E59" i="10"/>
  <c r="D59" i="10"/>
  <c r="F93" i="10"/>
  <c r="F92" i="10"/>
  <c r="F91" i="10"/>
  <c r="I190" i="9"/>
  <c r="I155" i="9"/>
  <c r="I154" i="9" s="1"/>
  <c r="H155" i="9"/>
  <c r="H154" i="9" s="1"/>
  <c r="G155" i="9"/>
  <c r="G154" i="9" s="1"/>
  <c r="H142" i="9"/>
  <c r="G142" i="9"/>
  <c r="I142" i="9"/>
  <c r="G148" i="9"/>
  <c r="H141" i="9"/>
  <c r="I90" i="9"/>
  <c r="H90" i="9"/>
  <c r="G90" i="9"/>
  <c r="I88" i="9"/>
  <c r="H88" i="9"/>
  <c r="G88" i="9"/>
  <c r="I29" i="9"/>
  <c r="H29" i="9"/>
  <c r="I24" i="9"/>
  <c r="H24" i="9"/>
  <c r="E48" i="1" l="1"/>
  <c r="E43" i="1" s="1"/>
  <c r="D48" i="1"/>
  <c r="C48" i="1" l="1"/>
  <c r="C43" i="1" s="1"/>
  <c r="E17" i="11" l="1"/>
  <c r="D17" i="11"/>
  <c r="C17" i="11"/>
  <c r="H188" i="9" l="1"/>
  <c r="H187" i="9" s="1"/>
  <c r="H183" i="9" s="1"/>
  <c r="H182" i="9" s="1"/>
  <c r="H181" i="9" s="1"/>
  <c r="H179" i="9"/>
  <c r="H178" i="9" s="1"/>
  <c r="H175" i="9"/>
  <c r="H174" i="9" s="1"/>
  <c r="H170" i="9"/>
  <c r="H169" i="9" s="1"/>
  <c r="H164" i="9"/>
  <c r="H163" i="9" s="1"/>
  <c r="H161" i="9"/>
  <c r="H160" i="9" s="1"/>
  <c r="H151" i="9"/>
  <c r="H149" i="9"/>
  <c r="H147" i="9"/>
  <c r="H145" i="9"/>
  <c r="H140" i="9"/>
  <c r="H139" i="9" s="1"/>
  <c r="H128" i="9"/>
  <c r="H127" i="9" s="1"/>
  <c r="H126" i="9" s="1"/>
  <c r="H125" i="9" s="1"/>
  <c r="G126" i="9"/>
  <c r="G125" i="9" s="1"/>
  <c r="I128" i="9"/>
  <c r="I127" i="9" s="1"/>
  <c r="I126" i="9" s="1"/>
  <c r="I125" i="9" s="1"/>
  <c r="H122" i="9"/>
  <c r="H121" i="9" s="1"/>
  <c r="H120" i="9" s="1"/>
  <c r="H119" i="9" s="1"/>
  <c r="H117" i="9"/>
  <c r="H115" i="9"/>
  <c r="H111" i="9"/>
  <c r="H110" i="9" s="1"/>
  <c r="H109" i="9" s="1"/>
  <c r="H105" i="9"/>
  <c r="H104" i="9" s="1"/>
  <c r="H103" i="9" s="1"/>
  <c r="H102" i="9" s="1"/>
  <c r="H100" i="9"/>
  <c r="H99" i="9" s="1"/>
  <c r="H97" i="9"/>
  <c r="H95" i="9"/>
  <c r="H89" i="9"/>
  <c r="H87" i="9"/>
  <c r="I81" i="9"/>
  <c r="H81" i="9"/>
  <c r="G81" i="9"/>
  <c r="I74" i="9"/>
  <c r="H74" i="9"/>
  <c r="G74" i="9"/>
  <c r="H77" i="9"/>
  <c r="H72" i="9"/>
  <c r="H67" i="9"/>
  <c r="H66" i="9" s="1"/>
  <c r="H65" i="9" s="1"/>
  <c r="H134" i="9"/>
  <c r="H133" i="9" s="1"/>
  <c r="H132" i="9" s="1"/>
  <c r="H63" i="9"/>
  <c r="H61" i="9"/>
  <c r="H56" i="9"/>
  <c r="H55" i="9" s="1"/>
  <c r="H52" i="9"/>
  <c r="H51" i="9" s="1"/>
  <c r="H47" i="9"/>
  <c r="H46" i="9" s="1"/>
  <c r="H45" i="9" s="1"/>
  <c r="H35" i="9"/>
  <c r="H34" i="9" s="1"/>
  <c r="H43" i="9"/>
  <c r="H42" i="9" s="1"/>
  <c r="H40" i="9"/>
  <c r="H39" i="9" s="1"/>
  <c r="I40" i="9"/>
  <c r="H32" i="9"/>
  <c r="H31" i="9" s="1"/>
  <c r="H30" i="9" s="1"/>
  <c r="H28" i="9"/>
  <c r="H27" i="9" s="1"/>
  <c r="H26" i="9" s="1"/>
  <c r="H23" i="9"/>
  <c r="H22" i="9"/>
  <c r="H21" i="9" s="1"/>
  <c r="H20" i="9" s="1"/>
  <c r="G188" i="9"/>
  <c r="G187" i="9" s="1"/>
  <c r="G183" i="9" s="1"/>
  <c r="G179" i="9"/>
  <c r="G178" i="9" s="1"/>
  <c r="G175" i="9"/>
  <c r="G174" i="9" s="1"/>
  <c r="G170" i="9"/>
  <c r="G169" i="9" s="1"/>
  <c r="G164" i="9"/>
  <c r="G163" i="9" s="1"/>
  <c r="G161" i="9"/>
  <c r="G160" i="9" s="1"/>
  <c r="G151" i="9"/>
  <c r="G149" i="9"/>
  <c r="G147" i="9"/>
  <c r="G145" i="9"/>
  <c r="G140" i="9"/>
  <c r="G139" i="9" s="1"/>
  <c r="G134" i="9"/>
  <c r="G132" i="9" s="1"/>
  <c r="G122" i="9"/>
  <c r="G121" i="9" s="1"/>
  <c r="G120" i="9" s="1"/>
  <c r="G119" i="9" s="1"/>
  <c r="G117" i="9"/>
  <c r="G115" i="9"/>
  <c r="G111" i="9"/>
  <c r="G110" i="9" s="1"/>
  <c r="G109" i="9" s="1"/>
  <c r="G105" i="9"/>
  <c r="G104" i="9" s="1"/>
  <c r="G103" i="9" s="1"/>
  <c r="G102" i="9" s="1"/>
  <c r="G100" i="9"/>
  <c r="G99" i="9" s="1"/>
  <c r="G97" i="9"/>
  <c r="G95" i="9"/>
  <c r="G89" i="9"/>
  <c r="G87" i="9"/>
  <c r="G77" i="9"/>
  <c r="G72" i="9"/>
  <c r="G67" i="9"/>
  <c r="G66" i="9" s="1"/>
  <c r="G65" i="9" s="1"/>
  <c r="G63" i="9"/>
  <c r="G61" i="9"/>
  <c r="G56" i="9"/>
  <c r="G55" i="9" s="1"/>
  <c r="G52" i="9"/>
  <c r="G51" i="9" s="1"/>
  <c r="G47" i="9"/>
  <c r="G46" i="9" s="1"/>
  <c r="G45" i="9" s="1"/>
  <c r="G35" i="9"/>
  <c r="G34" i="9" s="1"/>
  <c r="G43" i="9"/>
  <c r="G42" i="9" s="1"/>
  <c r="G40" i="9"/>
  <c r="G39" i="9" s="1"/>
  <c r="G32" i="9"/>
  <c r="G31" i="9" s="1"/>
  <c r="G30" i="9" s="1"/>
  <c r="G28" i="9"/>
  <c r="G27" i="9" s="1"/>
  <c r="G26" i="9" s="1"/>
  <c r="G23" i="9"/>
  <c r="G22" i="9"/>
  <c r="G21" i="9" s="1"/>
  <c r="G20" i="9" s="1"/>
  <c r="E134" i="10"/>
  <c r="F134" i="10"/>
  <c r="D134" i="10"/>
  <c r="E130" i="10"/>
  <c r="F130" i="10"/>
  <c r="D130" i="10"/>
  <c r="E128" i="10"/>
  <c r="F128" i="10"/>
  <c r="D128" i="10"/>
  <c r="E125" i="10"/>
  <c r="E124" i="10" s="1"/>
  <c r="F125" i="10"/>
  <c r="F124" i="10" s="1"/>
  <c r="D125" i="10"/>
  <c r="D124" i="10" s="1"/>
  <c r="E122" i="10"/>
  <c r="E121" i="10" s="1"/>
  <c r="F122" i="10"/>
  <c r="F121" i="10" s="1"/>
  <c r="D122" i="10"/>
  <c r="D121" i="10" s="1"/>
  <c r="E119" i="10"/>
  <c r="E118" i="10" s="1"/>
  <c r="F119" i="10"/>
  <c r="F118" i="10" s="1"/>
  <c r="D119" i="10"/>
  <c r="D118" i="10" s="1"/>
  <c r="E115" i="10"/>
  <c r="F115" i="10"/>
  <c r="D115" i="10"/>
  <c r="D113" i="10"/>
  <c r="E110" i="10"/>
  <c r="E109" i="10" s="1"/>
  <c r="F110" i="10"/>
  <c r="F109" i="10" s="1"/>
  <c r="E106" i="10"/>
  <c r="F106" i="10"/>
  <c r="D106" i="10"/>
  <c r="E104" i="10"/>
  <c r="F104" i="10"/>
  <c r="D104" i="10"/>
  <c r="E101" i="10"/>
  <c r="E100" i="10" s="1"/>
  <c r="F101" i="10"/>
  <c r="F100" i="10" s="1"/>
  <c r="E98" i="10"/>
  <c r="E97" i="10" s="1"/>
  <c r="F98" i="10"/>
  <c r="F97" i="10" s="1"/>
  <c r="D98" i="10"/>
  <c r="D97" i="10" s="1"/>
  <c r="E89" i="10"/>
  <c r="E88" i="10" s="1"/>
  <c r="F89" i="10"/>
  <c r="F88" i="10" s="1"/>
  <c r="D89" i="10"/>
  <c r="D88" i="10" s="1"/>
  <c r="E85" i="10"/>
  <c r="E84" i="10" s="1"/>
  <c r="F85" i="10"/>
  <c r="F84" i="10" s="1"/>
  <c r="D85" i="10"/>
  <c r="D84" i="10" s="1"/>
  <c r="E81" i="10"/>
  <c r="E80" i="10" s="1"/>
  <c r="F81" i="10"/>
  <c r="F80" i="10" s="1"/>
  <c r="D81" i="10"/>
  <c r="D80" i="10" s="1"/>
  <c r="E76" i="10"/>
  <c r="E75" i="10" s="1"/>
  <c r="F76" i="10"/>
  <c r="F75" i="10" s="1"/>
  <c r="D76" i="10"/>
  <c r="D75" i="10" s="1"/>
  <c r="E71" i="10"/>
  <c r="F71" i="10"/>
  <c r="D71" i="10"/>
  <c r="E69" i="10"/>
  <c r="F69" i="10"/>
  <c r="D69" i="10"/>
  <c r="E67" i="10"/>
  <c r="F67" i="10"/>
  <c r="D67" i="10"/>
  <c r="E65" i="10"/>
  <c r="F65" i="10"/>
  <c r="D65" i="10"/>
  <c r="E62" i="10"/>
  <c r="E61" i="10" s="1"/>
  <c r="F62" i="10"/>
  <c r="F61" i="10" s="1"/>
  <c r="D62" i="10"/>
  <c r="D61" i="10" s="1"/>
  <c r="E56" i="10"/>
  <c r="E55" i="10" s="1"/>
  <c r="F56" i="10"/>
  <c r="F55" i="10" s="1"/>
  <c r="D56" i="10"/>
  <c r="D55" i="10" s="1"/>
  <c r="E53" i="10"/>
  <c r="F53" i="10"/>
  <c r="D53" i="10"/>
  <c r="E51" i="10"/>
  <c r="F51" i="10"/>
  <c r="D51" i="10"/>
  <c r="E47" i="10"/>
  <c r="F47" i="10"/>
  <c r="E45" i="10"/>
  <c r="F45" i="10"/>
  <c r="D45" i="10"/>
  <c r="E43" i="10"/>
  <c r="F43" i="10"/>
  <c r="D43" i="10"/>
  <c r="E38" i="10"/>
  <c r="F38" i="10"/>
  <c r="E40" i="10"/>
  <c r="F40" i="10"/>
  <c r="D40" i="10"/>
  <c r="D38" i="10"/>
  <c r="E31" i="10"/>
  <c r="F31" i="10"/>
  <c r="D31" i="10"/>
  <c r="E29" i="10"/>
  <c r="F29" i="10"/>
  <c r="D29" i="10"/>
  <c r="E24" i="10"/>
  <c r="E23" i="10" s="1"/>
  <c r="F24" i="10"/>
  <c r="F23" i="10" s="1"/>
  <c r="D24" i="10"/>
  <c r="D23" i="10" s="1"/>
  <c r="E20" i="10"/>
  <c r="E19" i="10" s="1"/>
  <c r="F20" i="10"/>
  <c r="F19" i="10" s="1"/>
  <c r="D20" i="10"/>
  <c r="D19" i="10" s="1"/>
  <c r="E47" i="6"/>
  <c r="F47" i="6"/>
  <c r="D47" i="6"/>
  <c r="D61" i="6"/>
  <c r="E61" i="6"/>
  <c r="D57" i="6"/>
  <c r="E57" i="6"/>
  <c r="D53" i="6"/>
  <c r="E53" i="6"/>
  <c r="D41" i="6"/>
  <c r="E41" i="6"/>
  <c r="D35" i="6"/>
  <c r="E35" i="6"/>
  <c r="D31" i="6"/>
  <c r="E31" i="6"/>
  <c r="D19" i="6"/>
  <c r="E19" i="6"/>
  <c r="F61" i="6"/>
  <c r="E41" i="1"/>
  <c r="D43" i="1"/>
  <c r="D41" i="1" s="1"/>
  <c r="E17" i="1"/>
  <c r="D17" i="1"/>
  <c r="G60" i="9" l="1"/>
  <c r="G76" i="9"/>
  <c r="G114" i="9"/>
  <c r="G113" i="9" s="1"/>
  <c r="G108" i="9" s="1"/>
  <c r="G107" i="9" s="1"/>
  <c r="H114" i="9"/>
  <c r="H113" i="9" s="1"/>
  <c r="H108" i="9" s="1"/>
  <c r="H107" i="9" s="1"/>
  <c r="F127" i="10"/>
  <c r="E127" i="10"/>
  <c r="E17" i="6"/>
  <c r="H94" i="9"/>
  <c r="H93" i="9" s="1"/>
  <c r="H92" i="9" s="1"/>
  <c r="H91" i="9" s="1"/>
  <c r="G71" i="9"/>
  <c r="G70" i="9" s="1"/>
  <c r="H76" i="9"/>
  <c r="H168" i="9"/>
  <c r="H167" i="9" s="1"/>
  <c r="H166" i="9" s="1"/>
  <c r="H159" i="9"/>
  <c r="H158" i="9" s="1"/>
  <c r="H157" i="9" s="1"/>
  <c r="H86" i="9"/>
  <c r="H85" i="9" s="1"/>
  <c r="H84" i="9" s="1"/>
  <c r="H83" i="9" s="1"/>
  <c r="G25" i="9"/>
  <c r="H71" i="9"/>
  <c r="H70" i="9" s="1"/>
  <c r="H144" i="9"/>
  <c r="H138" i="9" s="1"/>
  <c r="H131" i="9" s="1"/>
  <c r="G86" i="9"/>
  <c r="G85" i="9" s="1"/>
  <c r="G84" i="9" s="1"/>
  <c r="G83" i="9" s="1"/>
  <c r="G38" i="9"/>
  <c r="G37" i="9" s="1"/>
  <c r="H60" i="9"/>
  <c r="H50" i="9" s="1"/>
  <c r="G168" i="9"/>
  <c r="G167" i="9" s="1"/>
  <c r="G166" i="9" s="1"/>
  <c r="G159" i="9"/>
  <c r="G158" i="9" s="1"/>
  <c r="G157" i="9" s="1"/>
  <c r="G50" i="9"/>
  <c r="G94" i="9"/>
  <c r="G93" i="9" s="1"/>
  <c r="G92" i="9" s="1"/>
  <c r="G91" i="9" s="1"/>
  <c r="G144" i="9"/>
  <c r="G138" i="9" s="1"/>
  <c r="G182" i="9"/>
  <c r="G181" i="9" s="1"/>
  <c r="H38" i="9"/>
  <c r="H37" i="9" s="1"/>
  <c r="H25" i="9"/>
  <c r="D112" i="10"/>
  <c r="F117" i="10"/>
  <c r="E117" i="10"/>
  <c r="F103" i="10"/>
  <c r="F96" i="10" s="1"/>
  <c r="E103" i="10"/>
  <c r="E96" i="10" s="1"/>
  <c r="D103" i="10"/>
  <c r="F50" i="10"/>
  <c r="F37" i="10"/>
  <c r="E37" i="10"/>
  <c r="E50" i="10"/>
  <c r="D37" i="10"/>
  <c r="F64" i="10"/>
  <c r="D64" i="10"/>
  <c r="E64" i="10"/>
  <c r="E42" i="10"/>
  <c r="D50" i="10"/>
  <c r="F42" i="10"/>
  <c r="F28" i="10"/>
  <c r="F18" i="10" s="1"/>
  <c r="E28" i="10"/>
  <c r="E18" i="10" s="1"/>
  <c r="D17" i="6"/>
  <c r="D52" i="1"/>
  <c r="E52" i="1"/>
  <c r="G49" i="9" l="1"/>
  <c r="G19" i="9" s="1"/>
  <c r="F49" i="10"/>
  <c r="H124" i="9"/>
  <c r="H49" i="9"/>
  <c r="H19" i="9" s="1"/>
  <c r="G131" i="9"/>
  <c r="G124" i="9" s="1"/>
  <c r="E36" i="10"/>
  <c r="F36" i="10"/>
  <c r="E49" i="10"/>
  <c r="D49" i="10"/>
  <c r="C41" i="1"/>
  <c r="G18" i="9" l="1"/>
  <c r="G17" i="9" s="1"/>
  <c r="H18" i="9"/>
  <c r="H17" i="9" s="1"/>
  <c r="C52" i="1"/>
  <c r="I77" i="9" l="1"/>
  <c r="I76" i="9" s="1"/>
  <c r="F41" i="6" l="1"/>
  <c r="F19" i="6"/>
  <c r="I188" i="9" l="1"/>
  <c r="I187" i="9" s="1"/>
  <c r="I183" i="9" s="1"/>
  <c r="I179" i="9"/>
  <c r="I178" i="9" s="1"/>
  <c r="I175" i="9"/>
  <c r="I174" i="9" s="1"/>
  <c r="I170" i="9"/>
  <c r="I169" i="9" s="1"/>
  <c r="I164" i="9"/>
  <c r="I163" i="9" s="1"/>
  <c r="I161" i="9"/>
  <c r="I160" i="9" s="1"/>
  <c r="I151" i="9"/>
  <c r="I149" i="9"/>
  <c r="I147" i="9"/>
  <c r="I145" i="9"/>
  <c r="I140" i="9"/>
  <c r="I139" i="9" s="1"/>
  <c r="I134" i="9"/>
  <c r="I133" i="9" s="1"/>
  <c r="I132" i="9" s="1"/>
  <c r="I122" i="9"/>
  <c r="I121" i="9" s="1"/>
  <c r="I120" i="9" s="1"/>
  <c r="I119" i="9" s="1"/>
  <c r="I117" i="9"/>
  <c r="I115" i="9"/>
  <c r="I111" i="9"/>
  <c r="I110" i="9" s="1"/>
  <c r="I109" i="9" s="1"/>
  <c r="I105" i="9"/>
  <c r="I104" i="9" s="1"/>
  <c r="I103" i="9" s="1"/>
  <c r="I102" i="9" s="1"/>
  <c r="I100" i="9"/>
  <c r="I99" i="9" s="1"/>
  <c r="I97" i="9"/>
  <c r="I95" i="9"/>
  <c r="I89" i="9"/>
  <c r="I87" i="9"/>
  <c r="I67" i="9"/>
  <c r="I66" i="9" s="1"/>
  <c r="I65" i="9" s="1"/>
  <c r="I63" i="9"/>
  <c r="I61" i="9"/>
  <c r="I56" i="9"/>
  <c r="I55" i="9" s="1"/>
  <c r="I52" i="9"/>
  <c r="I51" i="9" s="1"/>
  <c r="I72" i="9"/>
  <c r="I47" i="9"/>
  <c r="I35" i="9"/>
  <c r="I34" i="9" s="1"/>
  <c r="I43" i="9"/>
  <c r="I42" i="9" s="1"/>
  <c r="I39" i="9"/>
  <c r="I32" i="9"/>
  <c r="I31" i="9" s="1"/>
  <c r="I30" i="9" s="1"/>
  <c r="I28" i="9"/>
  <c r="I27" i="9" s="1"/>
  <c r="I26" i="9" s="1"/>
  <c r="I23" i="9"/>
  <c r="I22" i="9"/>
  <c r="I21" i="9" s="1"/>
  <c r="I20" i="9" s="1"/>
  <c r="I144" i="9" l="1"/>
  <c r="I138" i="9" s="1"/>
  <c r="I131" i="9" s="1"/>
  <c r="I114" i="9"/>
  <c r="I113" i="9" s="1"/>
  <c r="I108" i="9" s="1"/>
  <c r="I107" i="9" s="1"/>
  <c r="I71" i="9"/>
  <c r="I70" i="9" s="1"/>
  <c r="I46" i="9"/>
  <c r="I45" i="9" s="1"/>
  <c r="I94" i="9"/>
  <c r="I93" i="9" s="1"/>
  <c r="I92" i="9" s="1"/>
  <c r="I91" i="9" s="1"/>
  <c r="I182" i="9"/>
  <c r="I181" i="9" s="1"/>
  <c r="I60" i="9"/>
  <c r="I50" i="9" s="1"/>
  <c r="I25" i="9"/>
  <c r="I86" i="9"/>
  <c r="I85" i="9" s="1"/>
  <c r="I84" i="9" s="1"/>
  <c r="I83" i="9" s="1"/>
  <c r="I159" i="9"/>
  <c r="I158" i="9" s="1"/>
  <c r="I157" i="9" s="1"/>
  <c r="I38" i="9"/>
  <c r="I37" i="9" s="1"/>
  <c r="I168" i="9"/>
  <c r="I167" i="9" s="1"/>
  <c r="I166" i="9" s="1"/>
  <c r="I124" i="9" l="1"/>
  <c r="I49" i="9"/>
  <c r="I19" i="9" s="1"/>
  <c r="I18" i="9" l="1"/>
  <c r="I17" i="9" s="1"/>
  <c r="D110" i="10" l="1"/>
  <c r="D109" i="10" s="1"/>
  <c r="D101" i="10"/>
  <c r="D100" i="10" s="1"/>
  <c r="D96" i="10" s="1"/>
  <c r="D47" i="10"/>
  <c r="D42" i="10" s="1"/>
  <c r="D117" i="10" l="1"/>
  <c r="D108" i="10"/>
  <c r="D74" i="10"/>
  <c r="D18" i="10"/>
  <c r="D136" i="10" l="1"/>
  <c r="D36" i="10"/>
  <c r="D95" i="10" s="1"/>
  <c r="F57" i="6"/>
  <c r="F53" i="6"/>
  <c r="F35" i="6"/>
  <c r="F31" i="6"/>
  <c r="F17" i="6" l="1"/>
  <c r="D17" i="10"/>
  <c r="E74" i="10" l="1"/>
  <c r="F74" i="10"/>
  <c r="F95" i="10" s="1"/>
  <c r="E113" i="10"/>
  <c r="E112" i="10" s="1"/>
  <c r="E108" i="10" s="1"/>
  <c r="E136" i="10" s="1"/>
  <c r="F113" i="10"/>
  <c r="F112" i="10" s="1"/>
  <c r="F108" i="10" s="1"/>
  <c r="F136" i="10" s="1"/>
  <c r="F17" i="10" l="1"/>
  <c r="E95" i="10"/>
  <c r="E17" i="10" l="1"/>
</calcChain>
</file>

<file path=xl/sharedStrings.xml><?xml version="1.0" encoding="utf-8"?>
<sst xmlns="http://schemas.openxmlformats.org/spreadsheetml/2006/main" count="1348" uniqueCount="319">
  <si>
    <t>к решению Совета</t>
  </si>
  <si>
    <t>Ивановского сельского поселения</t>
  </si>
  <si>
    <t>Красноармейского района</t>
  </si>
  <si>
    <t>Приложение № 3</t>
  </si>
  <si>
    <t>2022 год</t>
  </si>
  <si>
    <t>2023 год</t>
  </si>
  <si>
    <t>Приложение № 5</t>
  </si>
  <si>
    <t>Приложение № 4</t>
  </si>
  <si>
    <t>Наименование</t>
  </si>
  <si>
    <t>Сумма, тыс.рублей</t>
  </si>
  <si>
    <t>Сумма, тыс. рублей</t>
  </si>
  <si>
    <t xml:space="preserve">Наименование </t>
  </si>
  <si>
    <t>Итого по муниципальным программам</t>
  </si>
  <si>
    <t>Итого по непрограммным направлениям деятельности</t>
  </si>
  <si>
    <t>Условно утвержденные расходы</t>
  </si>
  <si>
    <t>1 00 00000 00 0000 000</t>
  </si>
  <si>
    <t>1 01 02000 01 0000 110</t>
  </si>
  <si>
    <t>1 03 02230 01 0000 110             1 03 02240 01 0000 110                    1 03 02250 01 0000 110                   1 03 02260 01 0000 110</t>
  </si>
  <si>
    <t>1 05 03000 01 0000110</t>
  </si>
  <si>
    <t>1 06 01000 10 0000 110</t>
  </si>
  <si>
    <t>1 06 06000 10 0000 110</t>
  </si>
  <si>
    <t>1 13 01000 10 0000 130</t>
  </si>
  <si>
    <t>2 00 00000 00 0000 000</t>
  </si>
  <si>
    <t>2 02 00000 00 0000 000</t>
  </si>
  <si>
    <t>2 02 10000 00 0000 150</t>
  </si>
  <si>
    <t>2 02 30000 00 0000 150</t>
  </si>
  <si>
    <t>2 02 40000 00 0000 150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</si>
  <si>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</si>
  <si>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</si>
  <si>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</si>
  <si>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</si>
  <si>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оказания платных услуг (работ)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</si>
  <si>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</si>
  <si>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</si>
  <si>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</si>
  <si>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</si>
  <si>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</si>
  <si>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Всего доходов:</t>
  </si>
  <si>
    <t>2 02 15001 10 0000 150</t>
  </si>
  <si>
    <t>2 02 30024 10 0000 150</t>
  </si>
  <si>
    <t>2 02 35118 10 0000 150</t>
  </si>
  <si>
    <t>2 02 40014 10 0000 150</t>
  </si>
  <si>
    <t>Субвенции бюджетам сельских поселений на выполнение передаваемых полномочий субъектов Российской Федерации</t>
  </si>
  <si>
    <t>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</si>
  <si>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</si>
  <si>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</si>
  <si>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</si>
  <si>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</si>
  <si>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</si>
  <si>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</si>
  <si>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</si>
  <si>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</si>
  <si>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</si>
  <si>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</si>
  <si>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</si>
  <si>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</si>
  <si>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</si>
  <si>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</si>
  <si>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</si>
  <si>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</si>
  <si>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</si>
  <si>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</si>
  <si>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</si>
  <si>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</si>
  <si>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</si>
  <si>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</si>
  <si>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</si>
  <si>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</si>
  <si>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</si>
  <si>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Социальное обеспечение и иные выплаты населению</t>
  </si>
  <si>
    <t>Иные бюджетные ассигнования</t>
  </si>
  <si>
    <t>Закупка товаров, работ и услуг для государственных (муниципальных) нужд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</si>
  <si>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</si>
  <si>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</si>
  <si>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</si>
  <si>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</si>
  <si>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</si>
  <si>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</si>
  <si>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</si>
  <si>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</si>
  <si>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</si>
  <si>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</si>
  <si>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</si>
  <si>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</si>
  <si>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</si>
  <si>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</si>
  <si>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</si>
  <si>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</si>
  <si>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</si>
  <si>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</si>
  <si>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</si>
  <si>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</si>
  <si>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</si>
  <si>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</si>
  <si>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</si>
  <si>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</si>
  <si>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</si>
  <si>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</si>
  <si>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</si>
  <si>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</si>
  <si>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</si>
  <si>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</si>
  <si>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</si>
  <si>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</si>
  <si>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</si>
  <si>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</si>
  <si>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</si>
  <si>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</si>
  <si>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</si>
  <si>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</si>
  <si>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</si>
  <si>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</si>
  <si>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</si>
  <si>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</si>
  <si>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</si>
  <si>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</si>
  <si>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</si>
  <si>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</si>
  <si>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</si>
  <si>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</si>
  <si>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</si>
  <si>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</si>
  <si>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03 0 02 10210</t>
  </si>
  <si>
    <t xml:space="preserve">Содействие в развитии предпринимательства и сельскохозяйственного производства </t>
  </si>
  <si>
    <t>03 0 03 00000</t>
  </si>
  <si>
    <t>03 0 03 10310</t>
  </si>
  <si>
    <t>Информационно-консультационная и финансовая поддержка</t>
  </si>
  <si>
    <t>03 0 04 00000</t>
  </si>
  <si>
    <t>Организация благоустройства на территории поселения</t>
  </si>
  <si>
    <t>03 0 04 10200</t>
  </si>
  <si>
    <t>03 0 04 10220</t>
  </si>
  <si>
    <t>03 0 04 10230</t>
  </si>
  <si>
    <t>Организация уличного освещения</t>
  </si>
  <si>
    <t>Мероприятия по улучшению санитарного и эстетического состояния территории поселения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</si>
  <si>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</si>
  <si>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</si>
  <si>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</si>
  <si>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</si>
  <si>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</si>
  <si>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</si>
  <si>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</si>
  <si>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</si>
  <si>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</si>
  <si>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</si>
  <si>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</si>
  <si>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</si>
  <si>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</si>
  <si>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</si>
  <si>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</si>
  <si>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</si>
  <si>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</si>
  <si>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</si>
  <si>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</si>
  <si>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</si>
  <si>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</si>
  <si>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</si>
  <si>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</si>
  <si>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</si>
  <si>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</si>
  <si>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</si>
  <si>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</si>
  <si>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</si>
  <si>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</si>
  <si>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</si>
  <si>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</si>
  <si>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</si>
  <si>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</si>
  <si>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</si>
  <si>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</si>
  <si>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</si>
  <si>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</si>
  <si>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</si>
  <si>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</si>
  <si>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</si>
  <si>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</si>
  <si>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</si>
  <si>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</si>
  <si>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</si>
  <si>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</si>
  <si>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</si>
  <si>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</si>
  <si>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</si>
  <si>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</si>
  <si>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</si>
  <si>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73 3 00 00000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</si>
  <si>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</si>
  <si>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</si>
  <si>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Обеспечение общественного порядка и безопасности</t>
  </si>
  <si>
    <t>Осуществление полномочий по муниципальному финансовому контролю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</si>
  <si>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</si>
  <si>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</si>
  <si>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</si>
  <si>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</si>
  <si>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</si>
  <si>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</si>
  <si>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</si>
  <si>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</si>
  <si>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</si>
  <si>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</si>
  <si>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12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</si>
  <si>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</si>
  <si>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</si>
  <si>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</si>
  <si>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</si>
  <si>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</si>
  <si>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</si>
  <si>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Другие вопросы в области национальной экономики
</t>
  </si>
  <si>
    <t>Другие вопросы в области национальной экономики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</si>
  <si>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</si>
  <si>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</si>
  <si>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</si>
  <si>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Мероприятия в рамках управления муниципальным имуществом Ивановского сельского поселения Красноармейского района</t>
  </si>
  <si>
    <t>99 0 00 10020</t>
  </si>
  <si>
    <t>71 2 00 D1180</t>
  </si>
  <si>
    <t>Муниципальная программа Ивановского сельского поселения Красноармейского района «Социально-культурное развитие»</t>
  </si>
  <si>
    <t>2024 год</t>
  </si>
  <si>
    <t>99 0 00 99990</t>
  </si>
  <si>
    <t>Реализация других мероприятий</t>
  </si>
  <si>
    <t>70 3 00 99990</t>
  </si>
  <si>
    <t>Приложение № 1</t>
  </si>
  <si>
    <t>Приложение № 2</t>
  </si>
  <si>
    <t xml:space="preserve">Код  </t>
  </si>
  <si>
    <t>Наименование дохода</t>
  </si>
  <si>
    <t>Код вида и подвида дохода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</si>
  <si>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</si>
  <si>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</si>
  <si>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</si>
  <si>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</si>
  <si>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из них: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</si>
  <si>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</si>
  <si>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</si>
  <si>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Код </t>
  </si>
  <si>
    <t>Рз</t>
  </si>
  <si>
    <t>ПР</t>
  </si>
  <si>
    <t>Объем поступлений доходов в бюджет Ивановского сельского поселения Красноармейского района                                                                                        на 2022 год и плановый период 2023 и 2024 годов</t>
  </si>
  <si>
    <t>Общегосударственные вопросы</t>
  </si>
  <si>
    <t>ВСЕГО</t>
  </si>
  <si>
    <t>Коммунальное хозяйство</t>
  </si>
  <si>
    <t>185,3</t>
  </si>
  <si>
    <t>ЦСР</t>
  </si>
  <si>
    <t>ВР</t>
  </si>
  <si>
    <t>Вед</t>
  </si>
  <si>
    <t>Администрации муниципального образования Красноармейский район</t>
  </si>
  <si>
    <t>Ведомственная структура расходов бюджета Ивановского сельского поселения Красноармейского района                                                на 2022 год и плановый период 2023 и 2024 годов</t>
  </si>
  <si>
    <t>Безвозмездные поступления, получаемые в бюджет Ивановского сельского поселения Красноармейского района                                                                                   на 2022 год и плановый период 2023 и 2024 годов</t>
  </si>
  <si>
    <t>Администрация муниципального образования Красноармейский район</t>
  </si>
  <si>
    <t>Начальник финансового отдела,                                   главный бухгалтер администрации                                 Ивановского сельского поселения                                  Красноармейского района</t>
  </si>
  <si>
    <t>Начальник финансового отдела,                                         главный бухгалтер администрации                                        Ивановского сельского поселения                               Красноармейского района</t>
  </si>
  <si>
    <t>Начальник финансового отдела,                              главный бухгалтер администрации                             Ивановского сельского поселения                            Красноармейского района</t>
  </si>
  <si>
    <t>Начальник финансового отдела,                                                                                                    главный бухгалтер администрации                                                                                                           Ивановского сельского поселения                                                                                                  Красноармейского района</t>
  </si>
  <si>
    <t>Начальник финансового отдела,                                                      главный бухгалтер администрации                                                                Ивановского сельского поселения                                                              Красноармейского района</t>
  </si>
  <si>
    <t>Приложение № 6</t>
  </si>
  <si>
    <t>Источники финансирования дефицита бюджета Ивановского сельского поселения Красноармейского района                                                                               на 2022 год и плановый период 2023 и 2024 годы</t>
  </si>
  <si>
    <t>Сумма, тыс. руб.</t>
  </si>
  <si>
    <t>Источники внутреннего финансирования дефицита местного бюджета</t>
  </si>
  <si>
    <t>в том числе:</t>
  </si>
  <si>
    <t>Изменение остатков средств на счетах по учету средств бюджета</t>
  </si>
  <si>
    <t>Начальник финансового отдела, главный бухгалтер администрации Ивановского сельского поселения Красноармейского района</t>
  </si>
  <si>
    <t>Осуществление переданных полномочий органов местного самоуправления поселений по внутреннему муниципальному финансовому контролю</t>
  </si>
  <si>
    <t>Осуществление переданных полномочий органов местного самоуправления поселений по организации внешнего муниципального финансового контроля</t>
  </si>
  <si>
    <t>Осуществление переданных полномочий органов местного самоуправления поселений по созданию муниципальной пожарной охраны, содержание и организация деятельности аварийно-спасательных служб</t>
  </si>
  <si>
    <t>Распределение бюджетных ассигнований по разделам и подразделам классификации расходов бюджетов на 2022 год и плановый период 2023 и 2024 годов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</si>
  <si>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</si>
  <si>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</si>
  <si>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</si>
  <si>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</si>
  <si>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2 02 25555 10 0000 150</t>
  </si>
  <si>
    <t>03 0 02 S2720</t>
  </si>
  <si>
    <t>Организация благоустройства сельских территорий (поселения)</t>
  </si>
  <si>
    <t>Реализация программ формирования современной городской среды</t>
  </si>
  <si>
    <t>Муниципальная программа Ивановского сельского поселения Красноармейского района «Формирование комфортной городской среды»</t>
  </si>
  <si>
    <t>05 0 00 00000</t>
  </si>
  <si>
    <t xml:space="preserve">                к решению Совета</t>
  </si>
  <si>
    <t xml:space="preserve">                                             Ивановского сельского поселения   </t>
  </si>
  <si>
    <t xml:space="preserve">              "Приложение № 2</t>
  </si>
  <si>
    <t>Н. В. Белик"</t>
  </si>
  <si>
    <t xml:space="preserve">                              Красноармейского района </t>
  </si>
  <si>
    <t xml:space="preserve">                       Красноармейского района </t>
  </si>
  <si>
    <t xml:space="preserve">                                     Ивановского сельского поселения   </t>
  </si>
  <si>
    <t xml:space="preserve">         к решению Совета</t>
  </si>
  <si>
    <t xml:space="preserve">      "Приложение № 1</t>
  </si>
  <si>
    <t xml:space="preserve">Красноармейского района </t>
  </si>
  <si>
    <t>"Приложение № 3</t>
  </si>
  <si>
    <t xml:space="preserve">Ивановского сельского поселения   </t>
  </si>
  <si>
    <t>"Приложение № 4</t>
  </si>
  <si>
    <t xml:space="preserve">                                          "Приложение № 5</t>
  </si>
  <si>
    <t xml:space="preserve">                           к решению Совета</t>
  </si>
  <si>
    <t xml:space="preserve">                                                        Ивановского сельского поселения   </t>
  </si>
  <si>
    <t xml:space="preserve">                                         Красноармейского района </t>
  </si>
  <si>
    <t xml:space="preserve">                         "Приложение № 6</t>
  </si>
  <si>
    <t xml:space="preserve">                                от 22.12.2021 г. №22/2</t>
  </si>
  <si>
    <t xml:space="preserve">              от 22.12.2021 г. №22/2</t>
  </si>
  <si>
    <t>от 22.12.2021 г. №22/2</t>
  </si>
  <si>
    <t xml:space="preserve">                    к решению Совета</t>
  </si>
  <si>
    <t xml:space="preserve">                                          Ивановского сельского поселения    </t>
  </si>
  <si>
    <t xml:space="preserve">                        от 22.12.2021 г. №22/2</t>
  </si>
  <si>
    <t xml:space="preserve">                                          Красноармейского райо</t>
  </si>
  <si>
    <t xml:space="preserve">                     от 22.12.2021 г. №22/2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</si>
  <si>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</si>
  <si>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</si>
  <si>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1 16 07010 10 0000 140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</si>
  <si>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
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</si>
  <si>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</si>
  <si>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</si>
  <si>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2 02 19999 10 0000 150</t>
  </si>
  <si>
    <t xml:space="preserve">Прочие дотации бюджетам сельских поселений </t>
  </si>
  <si>
    <t>Поддержка граждан (семей), оказавшихся в трудной жизненной ситуации</t>
  </si>
  <si>
    <t>99 0 00 10080</t>
  </si>
  <si>
    <t>05 0 F2 55550</t>
  </si>
  <si>
    <t>05 0 F2 00000</t>
  </si>
  <si>
    <t>Федеральный проект "Формирование комфортной городской среды"</t>
  </si>
  <si>
    <t>2 02 49999 10 0000 150</t>
  </si>
  <si>
    <t>Иные межбюджетные трансферты на поддержку местных инициатив по итогам краевого конкурса</t>
  </si>
  <si>
    <t>01 0 03 10690</t>
  </si>
  <si>
    <t>от 24.06.2022 года №26/2</t>
  </si>
  <si>
    <t>от 24.06.2022 года № 26/2</t>
  </si>
  <si>
    <t xml:space="preserve">                от  24.06.2022 года № 26/2</t>
  </si>
  <si>
    <t>Субсидии бюджетам сельских поселений на реализацию программ формированиясовременной городской среды</t>
  </si>
  <si>
    <t>Распределение бюджетных ассигнований по целевым статьям (муниципальным программам Ивановского сельского поселения Красноармейского района и непрограммным направлениям деятельности), группам видов расходов классификации расходов бюджетов                                                                                                                                                      на 2022 год и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</si>
</sst>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3" borderId="0" xfId="0" applyFill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49" fontId="5" fillId="0" borderId="9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 vertical="top" wrapText="1"/>
    </xf>
    <xf numFmtId="164" fontId="0" fillId="0" borderId="3" xfId="0" applyNumberFormat="1" applyBorder="1" applyAlignment="1">
      <alignment vertical="top" wrapText="1"/>
    </xf>
    <xf numFmtId="164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64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Alignment="1"/>
    <xf numFmtId="164" fontId="0" fillId="0" borderId="0" xfId="0" applyNumberFormat="1" applyBorder="1"/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left" vertical="top" wrapText="1" indent="15"/>
    </xf>
    <xf numFmtId="0" fontId="1" fillId="0" borderId="0" xfId="0" applyFont="1" applyAlignment="1">
      <alignment horizontal="left" indent="10"/>
    </xf>
    <xf numFmtId="164" fontId="1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vertical="top" wrapText="1" indent="15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 horizontal="righ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 indent="16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6" xfId="0" applyNumberForma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indent="10"/>
    </xf>
    <xf numFmtId="0" fontId="0" fillId="0" borderId="1" xfId="0" applyBorder="1" applyAlignment="1">
      <alignment horizontal="center" vertical="top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Normal="100" zoomScaleSheetLayoutView="100" workbookViewId="0">
      <selection sqref="A1:XFD1048576"/>
    </sheetView>
  </sheetViews>
  <sheetFormatPr defaultRowHeight="15.75" x14ac:dyDescent="0.25"/>
  <cols>
    <col min="1" max="1" width="20.625" customWidth="1"/>
    <col min="2" max="2" width="33" customWidth="1"/>
    <col min="3" max="3" width="9.125" customWidth="1"/>
    <col min="4" max="5" width="8.25" bestFit="1" customWidth="1"/>
  </cols>
  <sheetData>
    <row r="1" spans="1:6" ht="18.75" x14ac:dyDescent="0.3">
      <c r="B1" s="134" t="s">
        <v>219</v>
      </c>
      <c r="C1" s="134"/>
      <c r="D1" s="134"/>
      <c r="E1" s="134"/>
    </row>
    <row r="2" spans="1:6" ht="18.75" x14ac:dyDescent="0.3">
      <c r="B2" s="134" t="s">
        <v>0</v>
      </c>
      <c r="C2" s="134"/>
      <c r="D2" s="134"/>
      <c r="E2" s="134"/>
    </row>
    <row r="3" spans="1:6" ht="18.75" x14ac:dyDescent="0.3">
      <c r="B3" s="134" t="s">
        <v>1</v>
      </c>
      <c r="C3" s="134"/>
      <c r="D3" s="134"/>
      <c r="E3" s="134"/>
    </row>
    <row r="4" spans="1:6" ht="18.75" x14ac:dyDescent="0.3">
      <c r="B4" s="134" t="s">
        <v>2</v>
      </c>
      <c r="C4" s="134"/>
      <c r="D4" s="134"/>
      <c r="E4" s="134"/>
    </row>
    <row r="5" spans="1:6" ht="18.75" x14ac:dyDescent="0.25">
      <c r="B5" s="135" t="s">
        <v>314</v>
      </c>
      <c r="C5" s="135"/>
      <c r="D5" s="135"/>
      <c r="E5" s="135"/>
    </row>
    <row r="6" spans="1:6" ht="18.75" x14ac:dyDescent="0.3">
      <c r="B6" s="133" t="s">
        <v>280</v>
      </c>
      <c r="C6" s="133"/>
      <c r="D6" s="133"/>
      <c r="E6" s="133"/>
      <c r="F6" s="102"/>
    </row>
    <row r="7" spans="1:6" ht="18.75" x14ac:dyDescent="0.3">
      <c r="B7" s="133" t="s">
        <v>279</v>
      </c>
      <c r="C7" s="133"/>
      <c r="D7" s="133"/>
      <c r="E7" s="133"/>
      <c r="F7" s="102"/>
    </row>
    <row r="8" spans="1:6" ht="18.75" x14ac:dyDescent="0.3">
      <c r="B8" s="133" t="s">
        <v>278</v>
      </c>
      <c r="C8" s="133"/>
      <c r="D8" s="133"/>
      <c r="E8" s="133"/>
      <c r="F8" s="102"/>
    </row>
    <row r="9" spans="1:6" ht="18.75" x14ac:dyDescent="0.3">
      <c r="B9" s="133" t="s">
        <v>277</v>
      </c>
      <c r="C9" s="133"/>
      <c r="D9" s="133"/>
      <c r="E9" s="133"/>
      <c r="F9" s="102"/>
    </row>
    <row r="10" spans="1:6" ht="18.75" x14ac:dyDescent="0.3">
      <c r="B10" s="133" t="s">
        <v>291</v>
      </c>
      <c r="C10" s="133"/>
      <c r="D10" s="133"/>
      <c r="E10" s="133"/>
      <c r="F10" s="102"/>
    </row>
    <row r="11" spans="1:6" ht="31.5" customHeight="1" x14ac:dyDescent="0.25">
      <c r="B11" s="123"/>
      <c r="C11" s="123"/>
      <c r="D11" s="123"/>
      <c r="E11" s="123"/>
    </row>
    <row r="12" spans="1:6" ht="55.9" customHeight="1" x14ac:dyDescent="0.3">
      <c r="A12" s="146" t="s">
        <v>234</v>
      </c>
      <c r="B12" s="146"/>
      <c r="C12" s="146"/>
      <c r="D12" s="146"/>
      <c r="E12" s="146"/>
    </row>
    <row r="13" spans="1:6" x14ac:dyDescent="0.25">
      <c r="C13" s="22"/>
      <c r="D13" s="138"/>
      <c r="E13" s="138"/>
    </row>
    <row r="14" spans="1:6" x14ac:dyDescent="0.25">
      <c r="A14" s="141" t="s">
        <v>223</v>
      </c>
      <c r="B14" s="139" t="s">
        <v>222</v>
      </c>
      <c r="C14" s="143" t="s">
        <v>10</v>
      </c>
      <c r="D14" s="144"/>
      <c r="E14" s="145"/>
    </row>
    <row r="15" spans="1:6" x14ac:dyDescent="0.25">
      <c r="A15" s="142"/>
      <c r="B15" s="140"/>
      <c r="C15" s="93" t="s">
        <v>4</v>
      </c>
      <c r="D15" s="2" t="s">
        <v>5</v>
      </c>
      <c r="E15" s="5" t="s">
        <v>215</v>
      </c>
    </row>
    <row r="16" spans="1:6" x14ac:dyDescent="0.25">
      <c r="A16" s="8">
        <v>1</v>
      </c>
      <c r="B16" s="96">
        <v>2</v>
      </c>
      <c r="C16" s="8">
        <v>3</v>
      </c>
      <c r="D16" s="92">
        <v>4</v>
      </c>
      <c r="E16" s="6">
        <v>5</v>
      </c>
    </row>
    <row r="17" spans="1:5" s="14" customFormat="1" ht="15.6" customHeight="1" x14ac:dyDescent="0.25">
      <c r="A17" s="10" t="s">
        <v>15</v>
      </c>
      <c r="B17" s="105" t="s">
        <v>224</v>
      </c>
      <c r="C17" s="15">
        <f>SUM(C18:C40)</f>
        <v>33672.271000000001</v>
      </c>
      <c r="D17" s="19">
        <f>SUM(D18:D40)</f>
        <v>32155.7</v>
      </c>
      <c r="E17" s="19">
        <f>SUM(E18:E40)</f>
        <v>32917.599999999999</v>
      </c>
    </row>
    <row r="18" spans="1:5" x14ac:dyDescent="0.25">
      <c r="A18" s="10"/>
      <c r="B18" s="89"/>
      <c r="C18" s="16"/>
      <c r="D18" s="20"/>
      <c r="E18" s="20"/>
    </row>
    <row r="19" spans="1:5" ht="15.6" customHeight="1" x14ac:dyDescent="0.25">
      <c r="A19" s="11" t="s">
        <v>16</v>
      </c>
      <c r="B19" s="94" t="s">
        <v>27</v>
      </c>
      <c r="C19" s="16">
        <f>7100-50+380+334</f>
        <v>7764</v>
      </c>
      <c r="D19" s="20">
        <v>7455</v>
      </c>
      <c r="E19" s="20">
        <v>7830</v>
      </c>
    </row>
    <row r="20" spans="1:5" x14ac:dyDescent="0.25">
      <c r="A20" s="11"/>
      <c r="B20" s="89"/>
      <c r="C20" s="16"/>
      <c r="D20" s="20"/>
      <c r="E20" s="20"/>
    </row>
    <row r="21" spans="1:5" ht="47.25" x14ac:dyDescent="0.25">
      <c r="A21" s="11" t="s">
        <v>225</v>
      </c>
      <c r="B21" s="94" t="s">
        <v>226</v>
      </c>
      <c r="C21" s="16">
        <v>-2.9000000000000001E-2</v>
      </c>
      <c r="D21" s="20"/>
      <c r="E21" s="20"/>
    </row>
    <row r="22" spans="1:5" x14ac:dyDescent="0.25">
      <c r="A22" s="11"/>
      <c r="B22" s="94"/>
      <c r="C22" s="16"/>
      <c r="D22" s="20"/>
      <c r="E22" s="20"/>
    </row>
    <row r="23" spans="1:5" x14ac:dyDescent="0.25">
      <c r="A23" s="11"/>
      <c r="B23" s="94" t="s">
        <v>228</v>
      </c>
      <c r="C23" s="16"/>
      <c r="D23" s="20"/>
      <c r="E23" s="20"/>
    </row>
    <row r="24" spans="1:5" x14ac:dyDescent="0.25">
      <c r="A24" s="11"/>
      <c r="B24" s="94"/>
      <c r="C24" s="16"/>
      <c r="D24" s="20"/>
      <c r="E24" s="20"/>
    </row>
    <row r="25" spans="1:5" ht="190.9" customHeight="1" x14ac:dyDescent="0.25">
      <c r="A25" s="11" t="s">
        <v>17</v>
      </c>
      <c r="B25" s="94" t="s">
        <v>227</v>
      </c>
      <c r="C25" s="16">
        <v>9267.7000000000007</v>
      </c>
      <c r="D25" s="20">
        <v>9545.7000000000007</v>
      </c>
      <c r="E25" s="20">
        <v>9927.6</v>
      </c>
    </row>
    <row r="26" spans="1:5" x14ac:dyDescent="0.25">
      <c r="A26" s="11"/>
      <c r="B26" s="89"/>
      <c r="C26" s="16"/>
      <c r="D26" s="20"/>
      <c r="E26" s="20"/>
    </row>
    <row r="27" spans="1:5" ht="15.6" customHeight="1" x14ac:dyDescent="0.25">
      <c r="A27" s="11" t="s">
        <v>18</v>
      </c>
      <c r="B27" s="89" t="s">
        <v>28</v>
      </c>
      <c r="C27" s="16">
        <f>190+180+1104</f>
        <v>1474</v>
      </c>
      <c r="D27" s="20">
        <v>190</v>
      </c>
      <c r="E27" s="20">
        <v>190</v>
      </c>
    </row>
    <row r="28" spans="1:5" x14ac:dyDescent="0.25">
      <c r="A28" s="11"/>
      <c r="B28" s="89"/>
      <c r="C28" s="16"/>
      <c r="D28" s="20"/>
      <c r="E28" s="20"/>
    </row>
    <row r="29" spans="1:5" ht="15.6" customHeight="1" x14ac:dyDescent="0.25">
      <c r="A29" s="11" t="s">
        <v>19</v>
      </c>
      <c r="B29" s="89" t="s">
        <v>29</v>
      </c>
      <c r="C29" s="16">
        <f>5200-231.5+231.5</f>
        <v>5200</v>
      </c>
      <c r="D29" s="20">
        <v>5200</v>
      </c>
      <c r="E29" s="20">
        <v>5200</v>
      </c>
    </row>
    <row r="30" spans="1:5" x14ac:dyDescent="0.25">
      <c r="A30" s="11"/>
      <c r="B30" s="89"/>
      <c r="C30" s="16"/>
      <c r="D30" s="20"/>
      <c r="E30" s="20"/>
    </row>
    <row r="31" spans="1:5" ht="15.6" customHeight="1" x14ac:dyDescent="0.25">
      <c r="A31" s="11" t="s">
        <v>20</v>
      </c>
      <c r="B31" s="89" t="s">
        <v>30</v>
      </c>
      <c r="C31" s="16">
        <f>9700-100+100</f>
        <v>9700</v>
      </c>
      <c r="D31" s="20">
        <v>9700</v>
      </c>
      <c r="E31" s="20">
        <v>9700</v>
      </c>
    </row>
    <row r="32" spans="1:5" x14ac:dyDescent="0.25">
      <c r="A32" s="11"/>
      <c r="B32" s="89"/>
      <c r="C32" s="16"/>
      <c r="D32" s="20"/>
      <c r="E32" s="20"/>
    </row>
    <row r="33" spans="1:5" ht="142.5" customHeight="1" x14ac:dyDescent="0.25">
      <c r="A33" s="11" t="s">
        <v>298</v>
      </c>
      <c r="B33" s="94" t="s">
        <v>299</v>
      </c>
      <c r="C33" s="16">
        <f>1.5+0.1</f>
        <v>1.6</v>
      </c>
      <c r="D33" s="20"/>
      <c r="E33" s="20"/>
    </row>
    <row r="34" spans="1:5" x14ac:dyDescent="0.25">
      <c r="A34" s="11"/>
      <c r="B34" s="89"/>
      <c r="C34" s="16"/>
      <c r="D34" s="20"/>
      <c r="E34" s="20"/>
    </row>
    <row r="35" spans="1:5" ht="33.6" customHeight="1" x14ac:dyDescent="0.25">
      <c r="A35" s="11" t="s">
        <v>21</v>
      </c>
      <c r="B35" s="89" t="s">
        <v>31</v>
      </c>
      <c r="C35" s="16">
        <v>60</v>
      </c>
      <c r="D35" s="20">
        <v>65</v>
      </c>
      <c r="E35" s="20">
        <v>70</v>
      </c>
    </row>
    <row r="36" spans="1:5" ht="14.25" customHeight="1" x14ac:dyDescent="0.25">
      <c r="A36" s="11"/>
      <c r="B36" s="89"/>
      <c r="C36" s="16"/>
      <c r="D36" s="20"/>
      <c r="E36" s="20"/>
    </row>
    <row r="37" spans="1:5" ht="62.25" customHeight="1" x14ac:dyDescent="0.25">
      <c r="A37" s="11" t="s">
        <v>302</v>
      </c>
      <c r="B37" s="61" t="s">
        <v>303</v>
      </c>
      <c r="C37" s="129">
        <v>5</v>
      </c>
      <c r="D37" s="16"/>
    </row>
    <row r="38" spans="1:5" x14ac:dyDescent="0.25">
      <c r="A38" s="11"/>
      <c r="B38" s="89"/>
      <c r="C38" s="16"/>
      <c r="D38" s="20"/>
      <c r="E38" s="20"/>
    </row>
    <row r="39" spans="1:5" ht="126" customHeight="1" x14ac:dyDescent="0.25">
      <c r="A39" s="11" t="s">
        <v>300</v>
      </c>
      <c r="B39" s="94" t="s">
        <v>301</v>
      </c>
      <c r="C39" s="16">
        <v>200</v>
      </c>
      <c r="D39" s="20"/>
      <c r="E39" s="20"/>
    </row>
    <row r="40" spans="1:5" x14ac:dyDescent="0.25">
      <c r="A40" s="11"/>
      <c r="B40" s="89"/>
      <c r="C40" s="16"/>
      <c r="D40" s="20"/>
      <c r="E40" s="20"/>
    </row>
    <row r="41" spans="1:5" s="14" customFormat="1" ht="15.6" customHeight="1" x14ac:dyDescent="0.25">
      <c r="A41" s="10" t="s">
        <v>22</v>
      </c>
      <c r="B41" s="90" t="s">
        <v>32</v>
      </c>
      <c r="C41" s="15">
        <f>C43</f>
        <v>14962.8</v>
      </c>
      <c r="D41" s="19">
        <f>D43</f>
        <v>9551</v>
      </c>
      <c r="E41" s="19">
        <f>E43</f>
        <v>23720</v>
      </c>
    </row>
    <row r="42" spans="1:5" x14ac:dyDescent="0.25">
      <c r="A42" s="10"/>
      <c r="B42" s="89"/>
      <c r="C42" s="16"/>
      <c r="D42" s="20"/>
      <c r="E42" s="20"/>
    </row>
    <row r="43" spans="1:5" ht="50.45" customHeight="1" x14ac:dyDescent="0.25">
      <c r="A43" s="11" t="s">
        <v>23</v>
      </c>
      <c r="B43" s="89" t="s">
        <v>36</v>
      </c>
      <c r="C43" s="16">
        <f>C45+C48+C50+C46</f>
        <v>14962.8</v>
      </c>
      <c r="D43" s="20">
        <f>D45+D48+D50</f>
        <v>9551</v>
      </c>
      <c r="E43" s="20">
        <f>E45+E48+E50+E46</f>
        <v>23720</v>
      </c>
    </row>
    <row r="44" spans="1:5" x14ac:dyDescent="0.25">
      <c r="A44" s="11"/>
      <c r="B44" s="89"/>
      <c r="C44" s="16"/>
      <c r="D44" s="20"/>
      <c r="E44" s="20"/>
    </row>
    <row r="45" spans="1:5" ht="31.5" customHeight="1" x14ac:dyDescent="0.25">
      <c r="A45" s="11" t="s">
        <v>24</v>
      </c>
      <c r="B45" s="89" t="s">
        <v>33</v>
      </c>
      <c r="C45" s="16">
        <f>9889.8+212.5</f>
        <v>10102.299999999999</v>
      </c>
      <c r="D45" s="20">
        <v>9039.7000000000007</v>
      </c>
      <c r="E45" s="20">
        <v>7497.4</v>
      </c>
    </row>
    <row r="46" spans="1:5" ht="31.5" customHeight="1" x14ac:dyDescent="0.25">
      <c r="A46" s="11" t="s">
        <v>262</v>
      </c>
      <c r="B46" s="89" t="s">
        <v>263</v>
      </c>
      <c r="C46" s="16">
        <v>1958.3</v>
      </c>
      <c r="D46" s="20"/>
      <c r="E46" s="20">
        <v>15694.7</v>
      </c>
    </row>
    <row r="47" spans="1:5" x14ac:dyDescent="0.25">
      <c r="A47" s="11"/>
      <c r="B47" s="89"/>
      <c r="C47" s="16"/>
      <c r="D47" s="20"/>
      <c r="E47" s="20"/>
    </row>
    <row r="48" spans="1:5" ht="33" customHeight="1" x14ac:dyDescent="0.25">
      <c r="A48" s="17" t="s">
        <v>25</v>
      </c>
      <c r="B48" s="89" t="s">
        <v>34</v>
      </c>
      <c r="C48" s="16">
        <f>498.5-2.5</f>
        <v>496</v>
      </c>
      <c r="D48" s="20">
        <f>513.2-1.9</f>
        <v>511.30000000000007</v>
      </c>
      <c r="E48" s="20">
        <f>513.2+14.7</f>
        <v>527.90000000000009</v>
      </c>
    </row>
    <row r="49" spans="1:5" x14ac:dyDescent="0.25">
      <c r="A49" s="17"/>
      <c r="B49" s="91"/>
      <c r="C49" s="16"/>
      <c r="D49" s="21"/>
      <c r="E49" s="20"/>
    </row>
    <row r="50" spans="1:5" ht="15.6" customHeight="1" x14ac:dyDescent="0.25">
      <c r="A50" s="12" t="s">
        <v>26</v>
      </c>
      <c r="B50" s="89" t="s">
        <v>35</v>
      </c>
      <c r="C50" s="16">
        <f>871.2+1535</f>
        <v>2406.1999999999998</v>
      </c>
      <c r="D50" s="20"/>
      <c r="E50" s="21"/>
    </row>
    <row r="51" spans="1:5" ht="0.75" customHeight="1" x14ac:dyDescent="0.25">
      <c r="A51" s="12"/>
      <c r="B51" s="18"/>
      <c r="C51" s="16"/>
      <c r="D51" s="21"/>
      <c r="E51" s="21"/>
    </row>
    <row r="52" spans="1:5" s="14" customFormat="1" ht="24.75" customHeight="1" x14ac:dyDescent="0.25">
      <c r="A52" s="147" t="s">
        <v>37</v>
      </c>
      <c r="B52" s="147"/>
      <c r="C52" s="15">
        <f>C17+C41</f>
        <v>48635.070999999996</v>
      </c>
      <c r="D52" s="19">
        <f>D17+D41</f>
        <v>41706.699999999997</v>
      </c>
      <c r="E52" s="19">
        <f>E17+E41</f>
        <v>56637.599999999999</v>
      </c>
    </row>
    <row r="53" spans="1:5" ht="33.75" customHeight="1" x14ac:dyDescent="0.25"/>
    <row r="54" spans="1:5" ht="70.900000000000006" customHeight="1" x14ac:dyDescent="0.3">
      <c r="A54" s="137" t="s">
        <v>246</v>
      </c>
      <c r="B54" s="137"/>
      <c r="C54" s="98"/>
      <c r="D54" s="136" t="s">
        <v>275</v>
      </c>
      <c r="E54" s="136"/>
    </row>
  </sheetData>
  <mergeCells count="18">
    <mergeCell ref="B7:E7"/>
    <mergeCell ref="B8:E8"/>
    <mergeCell ref="B9:E9"/>
    <mergeCell ref="B10:E10"/>
    <mergeCell ref="D54:E54"/>
    <mergeCell ref="A54:B54"/>
    <mergeCell ref="D13:E13"/>
    <mergeCell ref="B14:B15"/>
    <mergeCell ref="A14:A15"/>
    <mergeCell ref="C14:E14"/>
    <mergeCell ref="A12:E12"/>
    <mergeCell ref="A52:B52"/>
    <mergeCell ref="B6:E6"/>
    <mergeCell ref="B1:E1"/>
    <mergeCell ref="B2:E2"/>
    <mergeCell ref="B3:E3"/>
    <mergeCell ref="B4:E4"/>
    <mergeCell ref="B5:E5"/>
  </mergeCells>
  <printOptions horizontalCentered="1"/>
  <pageMargins left="1.1811023622047245" right="0.39370078740157483" top="0.78740157480314965" bottom="0.78740157480314965" header="0" footer="0"/>
  <pageSetup paperSize="9" orientation="portrait" r:id="rId1"/>
  <rowBreaks count="1" manualBreakCount="1"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topLeftCell="A28" zoomScaleNormal="100" zoomScaleSheetLayoutView="100" workbookViewId="0">
      <selection activeCell="B31" sqref="B31"/>
    </sheetView>
  </sheetViews>
  <sheetFormatPr defaultRowHeight="15.75" x14ac:dyDescent="0.25"/>
  <cols>
    <col min="1" max="1" width="20.875" customWidth="1"/>
    <col min="2" max="2" width="32.875" style="100" customWidth="1"/>
    <col min="3" max="5" width="8.25" style="55" bestFit="1" customWidth="1"/>
  </cols>
  <sheetData>
    <row r="1" spans="1:6" ht="18.75" x14ac:dyDescent="0.3">
      <c r="B1" s="148" t="s">
        <v>220</v>
      </c>
      <c r="C1" s="148"/>
      <c r="D1" s="148"/>
      <c r="E1" s="148"/>
      <c r="F1" s="102"/>
    </row>
    <row r="2" spans="1:6" ht="18.75" x14ac:dyDescent="0.3">
      <c r="B2" s="148" t="s">
        <v>0</v>
      </c>
      <c r="C2" s="148"/>
      <c r="D2" s="148"/>
      <c r="E2" s="148"/>
      <c r="F2" s="102"/>
    </row>
    <row r="3" spans="1:6" ht="18.75" x14ac:dyDescent="0.3">
      <c r="B3" s="148" t="s">
        <v>1</v>
      </c>
      <c r="C3" s="148"/>
      <c r="D3" s="148"/>
      <c r="E3" s="148"/>
      <c r="F3" s="102"/>
    </row>
    <row r="4" spans="1:6" ht="18.75" x14ac:dyDescent="0.3">
      <c r="B4" s="148" t="s">
        <v>2</v>
      </c>
      <c r="C4" s="148"/>
      <c r="D4" s="148"/>
      <c r="E4" s="148"/>
      <c r="F4" s="102"/>
    </row>
    <row r="5" spans="1:6" ht="18.75" x14ac:dyDescent="0.3">
      <c r="B5" s="148" t="s">
        <v>315</v>
      </c>
      <c r="C5" s="148"/>
      <c r="D5" s="148"/>
      <c r="E5" s="148"/>
      <c r="F5" s="102"/>
    </row>
    <row r="6" spans="1:6" ht="18.75" x14ac:dyDescent="0.3">
      <c r="B6" s="133" t="s">
        <v>274</v>
      </c>
      <c r="C6" s="133"/>
      <c r="D6" s="133"/>
      <c r="E6" s="133"/>
      <c r="F6" s="102"/>
    </row>
    <row r="7" spans="1:6" ht="18.75" x14ac:dyDescent="0.3">
      <c r="B7" s="133" t="s">
        <v>272</v>
      </c>
      <c r="C7" s="133"/>
      <c r="D7" s="133"/>
      <c r="E7" s="133"/>
      <c r="F7" s="102"/>
    </row>
    <row r="8" spans="1:6" ht="18.75" x14ac:dyDescent="0.3">
      <c r="B8" s="133" t="s">
        <v>273</v>
      </c>
      <c r="C8" s="133"/>
      <c r="D8" s="133"/>
      <c r="E8" s="133"/>
      <c r="F8" s="102"/>
    </row>
    <row r="9" spans="1:6" ht="18.75" x14ac:dyDescent="0.3">
      <c r="B9" s="133" t="s">
        <v>276</v>
      </c>
      <c r="C9" s="133"/>
      <c r="D9" s="133"/>
      <c r="E9" s="133"/>
      <c r="F9" s="102"/>
    </row>
    <row r="10" spans="1:6" ht="18.75" x14ac:dyDescent="0.3">
      <c r="B10" s="133" t="s">
        <v>297</v>
      </c>
      <c r="C10" s="133"/>
      <c r="D10" s="133"/>
      <c r="E10" s="133"/>
      <c r="F10" s="102"/>
    </row>
    <row r="11" spans="1:6" ht="18.75" x14ac:dyDescent="0.3">
      <c r="E11" s="103"/>
    </row>
    <row r="12" spans="1:6" ht="55.9" customHeight="1" x14ac:dyDescent="0.25">
      <c r="A12" s="150" t="s">
        <v>244</v>
      </c>
      <c r="B12" s="150"/>
      <c r="C12" s="150"/>
      <c r="D12" s="150"/>
      <c r="E12" s="150"/>
    </row>
    <row r="14" spans="1:6" ht="31.15" customHeight="1" x14ac:dyDescent="0.25">
      <c r="A14" s="141" t="s">
        <v>221</v>
      </c>
      <c r="B14" s="141" t="s">
        <v>222</v>
      </c>
      <c r="C14" s="151" t="s">
        <v>10</v>
      </c>
      <c r="D14" s="152"/>
      <c r="E14" s="153"/>
    </row>
    <row r="15" spans="1:6" x14ac:dyDescent="0.25">
      <c r="A15" s="142"/>
      <c r="B15" s="142"/>
      <c r="C15" s="99" t="s">
        <v>4</v>
      </c>
      <c r="D15" s="99" t="s">
        <v>5</v>
      </c>
      <c r="E15" s="99" t="s">
        <v>215</v>
      </c>
    </row>
    <row r="16" spans="1:6" x14ac:dyDescent="0.25">
      <c r="A16" s="3">
        <v>1</v>
      </c>
      <c r="B16" s="85">
        <v>2</v>
      </c>
      <c r="C16" s="92">
        <v>3</v>
      </c>
      <c r="D16" s="92">
        <v>4</v>
      </c>
      <c r="E16" s="92">
        <v>5</v>
      </c>
    </row>
    <row r="17" spans="1:5" s="14" customFormat="1" x14ac:dyDescent="0.25">
      <c r="A17" s="23" t="s">
        <v>22</v>
      </c>
      <c r="B17" s="101" t="s">
        <v>32</v>
      </c>
      <c r="C17" s="15">
        <f>C19</f>
        <v>14962.8</v>
      </c>
      <c r="D17" s="15">
        <f t="shared" ref="D17" si="0">D19</f>
        <v>9551</v>
      </c>
      <c r="E17" s="15">
        <f>E19</f>
        <v>23720</v>
      </c>
    </row>
    <row r="18" spans="1:5" ht="15.75" customHeight="1" x14ac:dyDescent="0.25">
      <c r="A18" s="23"/>
      <c r="B18" s="97"/>
      <c r="C18" s="106"/>
      <c r="D18" s="106"/>
      <c r="E18" s="16"/>
    </row>
    <row r="19" spans="1:5" ht="47.25" x14ac:dyDescent="0.25">
      <c r="A19" s="13" t="s">
        <v>23</v>
      </c>
      <c r="B19" s="97" t="s">
        <v>36</v>
      </c>
      <c r="C19" s="16">
        <f>C21+C33+C39+C27</f>
        <v>14962.8</v>
      </c>
      <c r="D19" s="16">
        <f>D21+D33+D39</f>
        <v>9551</v>
      </c>
      <c r="E19" s="16">
        <f>E21+E33+E39+E27</f>
        <v>23720</v>
      </c>
    </row>
    <row r="20" spans="1:5" ht="15.75" customHeight="1" x14ac:dyDescent="0.25">
      <c r="A20" s="13"/>
      <c r="B20" s="97"/>
      <c r="C20" s="106"/>
      <c r="D20" s="106"/>
      <c r="E20" s="16"/>
    </row>
    <row r="21" spans="1:5" ht="31.5" x14ac:dyDescent="0.25">
      <c r="A21" s="12" t="s">
        <v>24</v>
      </c>
      <c r="B21" s="97" t="s">
        <v>33</v>
      </c>
      <c r="C21" s="16">
        <f>C23+C25</f>
        <v>10102.299999999999</v>
      </c>
      <c r="D21" s="16">
        <f t="shared" ref="D21" si="1">D23</f>
        <v>9039.7000000000007</v>
      </c>
      <c r="E21" s="16">
        <f>E23</f>
        <v>7497.4</v>
      </c>
    </row>
    <row r="22" spans="1:5" ht="15.75" customHeight="1" x14ac:dyDescent="0.25">
      <c r="A22" s="13"/>
      <c r="B22" s="97"/>
      <c r="C22" s="106"/>
      <c r="D22" s="106"/>
      <c r="E22" s="16"/>
    </row>
    <row r="23" spans="1:5" ht="79.150000000000006" customHeight="1" x14ac:dyDescent="0.25">
      <c r="A23" s="12" t="s">
        <v>38</v>
      </c>
      <c r="B23" s="97" t="s">
        <v>229</v>
      </c>
      <c r="C23" s="106">
        <v>9889.7999999999993</v>
      </c>
      <c r="D23" s="106">
        <v>9039.7000000000007</v>
      </c>
      <c r="E23" s="16">
        <v>7497.4</v>
      </c>
    </row>
    <row r="24" spans="1:5" ht="17.25" customHeight="1" x14ac:dyDescent="0.25">
      <c r="A24" s="12"/>
      <c r="B24" s="128"/>
      <c r="C24" s="106"/>
      <c r="D24" s="106"/>
      <c r="E24" s="16"/>
    </row>
    <row r="25" spans="1:5" ht="31.5" x14ac:dyDescent="0.25">
      <c r="A25" s="12" t="s">
        <v>304</v>
      </c>
      <c r="B25" s="130" t="s">
        <v>305</v>
      </c>
      <c r="C25" s="131">
        <v>212.5</v>
      </c>
      <c r="D25" s="89"/>
      <c r="E25" s="121"/>
    </row>
    <row r="26" spans="1:5" x14ac:dyDescent="0.25">
      <c r="A26" s="12"/>
      <c r="B26" s="154"/>
      <c r="C26" s="154"/>
      <c r="D26" s="89"/>
      <c r="E26" s="121"/>
    </row>
    <row r="27" spans="1:5" ht="47.25" x14ac:dyDescent="0.25">
      <c r="A27" s="12" t="s">
        <v>262</v>
      </c>
      <c r="B27" s="97" t="s">
        <v>263</v>
      </c>
      <c r="C27" s="106">
        <f>C31+C29</f>
        <v>1958.3</v>
      </c>
      <c r="D27" s="89"/>
      <c r="E27" s="121">
        <f>E29+E31</f>
        <v>15694.7</v>
      </c>
    </row>
    <row r="28" spans="1:5" x14ac:dyDescent="0.25">
      <c r="A28" s="12"/>
      <c r="B28" s="97"/>
      <c r="C28" s="97"/>
      <c r="D28" s="89"/>
      <c r="E28" s="121"/>
    </row>
    <row r="29" spans="1:5" ht="63" x14ac:dyDescent="0.25">
      <c r="A29" s="12" t="s">
        <v>266</v>
      </c>
      <c r="B29" s="97" t="s">
        <v>317</v>
      </c>
      <c r="C29" s="97"/>
      <c r="D29" s="89"/>
      <c r="E29" s="121">
        <v>15694.7</v>
      </c>
    </row>
    <row r="30" spans="1:5" x14ac:dyDescent="0.25">
      <c r="A30" s="12"/>
      <c r="B30" s="97"/>
      <c r="C30" s="97"/>
      <c r="D30" s="89"/>
      <c r="E30" s="121"/>
    </row>
    <row r="31" spans="1:5" ht="31.5" x14ac:dyDescent="0.25">
      <c r="A31" s="12" t="s">
        <v>264</v>
      </c>
      <c r="B31" s="97" t="s">
        <v>265</v>
      </c>
      <c r="C31" s="122">
        <v>1958.3</v>
      </c>
      <c r="D31" s="89"/>
      <c r="E31" s="121"/>
    </row>
    <row r="32" spans="1:5" ht="15.75" customHeight="1" x14ac:dyDescent="0.25">
      <c r="A32" s="13"/>
      <c r="B32" s="97"/>
      <c r="C32" s="106"/>
      <c r="D32" s="106"/>
      <c r="E32" s="16"/>
    </row>
    <row r="33" spans="1:5" ht="31.5" x14ac:dyDescent="0.25">
      <c r="A33" s="12" t="s">
        <v>25</v>
      </c>
      <c r="B33" s="97" t="s">
        <v>34</v>
      </c>
      <c r="C33" s="16">
        <f t="shared" ref="C33:D33" si="2">C35+C37</f>
        <v>496</v>
      </c>
      <c r="D33" s="16">
        <f t="shared" si="2"/>
        <v>511.3</v>
      </c>
      <c r="E33" s="16">
        <f>E35+E37</f>
        <v>527.9</v>
      </c>
    </row>
    <row r="34" spans="1:5" ht="15.75" customHeight="1" x14ac:dyDescent="0.25">
      <c r="A34" s="24"/>
      <c r="B34" s="97"/>
      <c r="C34" s="106"/>
      <c r="D34" s="106"/>
      <c r="E34" s="16"/>
    </row>
    <row r="35" spans="1:5" ht="64.150000000000006" customHeight="1" x14ac:dyDescent="0.25">
      <c r="A35" s="12" t="s">
        <v>39</v>
      </c>
      <c r="B35" s="97" t="s">
        <v>42</v>
      </c>
      <c r="C35" s="106">
        <v>3.8</v>
      </c>
      <c r="D35" s="106">
        <v>3.8</v>
      </c>
      <c r="E35" s="16">
        <v>3.8</v>
      </c>
    </row>
    <row r="36" spans="1:5" ht="15.75" customHeight="1" x14ac:dyDescent="0.25">
      <c r="A36" s="12"/>
      <c r="B36" s="97"/>
      <c r="C36" s="106"/>
      <c r="D36" s="106"/>
      <c r="E36" s="16"/>
    </row>
    <row r="37" spans="1:5" ht="94.5" x14ac:dyDescent="0.25">
      <c r="A37" s="13" t="s">
        <v>40</v>
      </c>
      <c r="B37" s="97" t="s">
        <v>230</v>
      </c>
      <c r="C37" s="106">
        <f>494.7-2.5</f>
        <v>492.2</v>
      </c>
      <c r="D37" s="106">
        <f>509.4-1.9</f>
        <v>507.5</v>
      </c>
      <c r="E37" s="16">
        <f>509.4+14.7</f>
        <v>524.1</v>
      </c>
    </row>
    <row r="38" spans="1:5" ht="15.75" customHeight="1" x14ac:dyDescent="0.25">
      <c r="A38" s="12"/>
      <c r="B38" s="97"/>
      <c r="C38" s="106"/>
      <c r="D38" s="106"/>
      <c r="E38" s="16"/>
    </row>
    <row r="39" spans="1:5" x14ac:dyDescent="0.25">
      <c r="A39" s="12" t="s">
        <v>26</v>
      </c>
      <c r="B39" s="97" t="s">
        <v>35</v>
      </c>
      <c r="C39" s="131">
        <f>871.2+C43</f>
        <v>2406.1999999999998</v>
      </c>
      <c r="D39" s="16">
        <v>0</v>
      </c>
      <c r="E39" s="16">
        <v>0</v>
      </c>
    </row>
    <row r="40" spans="1:5" ht="15.75" customHeight="1" x14ac:dyDescent="0.25">
      <c r="A40" s="12"/>
      <c r="B40" s="97"/>
      <c r="C40" s="106"/>
      <c r="D40" s="106"/>
      <c r="E40" s="16"/>
    </row>
    <row r="41" spans="1:5" ht="127.15" customHeight="1" x14ac:dyDescent="0.25">
      <c r="A41" s="26" t="s">
        <v>41</v>
      </c>
      <c r="B41" s="97" t="s">
        <v>44</v>
      </c>
      <c r="C41" s="106">
        <v>871.2</v>
      </c>
      <c r="D41" s="16">
        <v>0</v>
      </c>
      <c r="E41" s="16">
        <v>0</v>
      </c>
    </row>
    <row r="42" spans="1:5" ht="15.75" customHeight="1" x14ac:dyDescent="0.25">
      <c r="A42" s="25"/>
      <c r="B42" s="97"/>
      <c r="C42" s="106"/>
      <c r="D42" s="106"/>
      <c r="E42" s="16"/>
    </row>
    <row r="43" spans="1:5" ht="55.5" customHeight="1" x14ac:dyDescent="0.25">
      <c r="A43" s="25" t="s">
        <v>311</v>
      </c>
      <c r="B43" s="132" t="s">
        <v>312</v>
      </c>
      <c r="C43" s="131">
        <v>1535</v>
      </c>
      <c r="D43" s="131">
        <v>0</v>
      </c>
      <c r="E43" s="16">
        <v>0</v>
      </c>
    </row>
    <row r="44" spans="1:5" ht="9.75" customHeight="1" x14ac:dyDescent="0.25"/>
    <row r="45" spans="1:5" ht="75" customHeight="1" x14ac:dyDescent="0.3">
      <c r="A45" s="137" t="s">
        <v>247</v>
      </c>
      <c r="B45" s="137"/>
      <c r="C45" s="107"/>
      <c r="D45" s="149" t="s">
        <v>275</v>
      </c>
      <c r="E45" s="149"/>
    </row>
  </sheetData>
  <mergeCells count="17">
    <mergeCell ref="B7:E7"/>
    <mergeCell ref="B8:E8"/>
    <mergeCell ref="B9:E9"/>
    <mergeCell ref="B10:E10"/>
    <mergeCell ref="D45:E45"/>
    <mergeCell ref="A45:B45"/>
    <mergeCell ref="A12:E12"/>
    <mergeCell ref="A14:A15"/>
    <mergeCell ref="B14:B15"/>
    <mergeCell ref="C14:E14"/>
    <mergeCell ref="B26:C26"/>
    <mergeCell ref="B6:E6"/>
    <mergeCell ref="B1:E1"/>
    <mergeCell ref="B2:E2"/>
    <mergeCell ref="B3:E3"/>
    <mergeCell ref="B4:E4"/>
    <mergeCell ref="B5:E5"/>
  </mergeCells>
  <pageMargins left="1.1811023622047245" right="0.39370078740157483" top="0.78740157480314965" bottom="0.7874015748031496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zoomScaleNormal="100" zoomScaleSheetLayoutView="100" workbookViewId="0">
      <selection sqref="A1:XFD1048576"/>
    </sheetView>
  </sheetViews>
  <sheetFormatPr defaultRowHeight="15.75" x14ac:dyDescent="0.25"/>
  <cols>
    <col min="1" max="1" width="42.75" customWidth="1"/>
    <col min="2" max="2" width="2.875" bestFit="1" customWidth="1"/>
    <col min="3" max="3" width="3.375" bestFit="1" customWidth="1"/>
    <col min="4" max="4" width="9.75" style="68" customWidth="1"/>
    <col min="5" max="5" width="11.375" style="68" customWidth="1"/>
    <col min="6" max="6" width="9.75" style="68" customWidth="1"/>
  </cols>
  <sheetData>
    <row r="1" spans="1:7" ht="18.75" x14ac:dyDescent="0.3">
      <c r="B1" s="98" t="s">
        <v>3</v>
      </c>
      <c r="C1" s="98"/>
      <c r="D1" s="98"/>
      <c r="E1" s="98"/>
      <c r="F1" s="98"/>
    </row>
    <row r="2" spans="1:7" ht="18.75" x14ac:dyDescent="0.3">
      <c r="B2" s="98" t="s">
        <v>0</v>
      </c>
      <c r="C2" s="98"/>
      <c r="D2" s="98"/>
      <c r="E2" s="98"/>
      <c r="F2" s="98"/>
    </row>
    <row r="3" spans="1:7" ht="18.75" x14ac:dyDescent="0.3">
      <c r="B3" s="98" t="s">
        <v>1</v>
      </c>
      <c r="C3" s="98"/>
      <c r="D3" s="98"/>
      <c r="E3" s="98"/>
      <c r="F3" s="98"/>
    </row>
    <row r="4" spans="1:7" ht="18.75" x14ac:dyDescent="0.3">
      <c r="B4" s="98" t="s">
        <v>2</v>
      </c>
      <c r="C4" s="98"/>
      <c r="D4" s="98"/>
      <c r="E4" s="98"/>
      <c r="F4" s="98"/>
    </row>
    <row r="5" spans="1:7" ht="18.75" x14ac:dyDescent="0.3">
      <c r="B5" s="98" t="s">
        <v>315</v>
      </c>
      <c r="C5" s="98"/>
      <c r="D5" s="98"/>
      <c r="E5" s="98"/>
      <c r="F5" s="98"/>
    </row>
    <row r="6" spans="1:7" ht="18.75" x14ac:dyDescent="0.3">
      <c r="B6" s="158" t="s">
        <v>282</v>
      </c>
      <c r="C6" s="158"/>
      <c r="D6" s="158"/>
      <c r="E6" s="158"/>
      <c r="F6" s="102"/>
    </row>
    <row r="7" spans="1:7" ht="18.75" x14ac:dyDescent="0.3">
      <c r="B7" s="158" t="s">
        <v>0</v>
      </c>
      <c r="C7" s="158"/>
      <c r="D7" s="158"/>
      <c r="E7" s="158"/>
      <c r="F7" s="102"/>
    </row>
    <row r="8" spans="1:7" ht="18.75" x14ac:dyDescent="0.3">
      <c r="B8" s="98" t="s">
        <v>283</v>
      </c>
      <c r="C8" s="98"/>
      <c r="D8" s="98"/>
      <c r="E8" s="98"/>
      <c r="F8" s="102"/>
    </row>
    <row r="9" spans="1:7" ht="18.75" x14ac:dyDescent="0.3">
      <c r="B9" s="98" t="s">
        <v>281</v>
      </c>
      <c r="C9" s="98"/>
      <c r="D9" s="98"/>
      <c r="E9" s="98"/>
      <c r="F9" s="102"/>
    </row>
    <row r="10" spans="1:7" ht="18.75" x14ac:dyDescent="0.3">
      <c r="B10" s="158" t="s">
        <v>292</v>
      </c>
      <c r="C10" s="158"/>
      <c r="D10" s="158"/>
      <c r="E10" s="158"/>
      <c r="F10" s="102"/>
    </row>
    <row r="12" spans="1:7" ht="52.9" customHeight="1" x14ac:dyDescent="0.3">
      <c r="A12" s="146" t="s">
        <v>261</v>
      </c>
      <c r="B12" s="146"/>
      <c r="C12" s="146"/>
      <c r="D12" s="146"/>
      <c r="E12" s="146"/>
      <c r="F12" s="146"/>
    </row>
    <row r="14" spans="1:7" s="7" customFormat="1" ht="31.15" customHeight="1" x14ac:dyDescent="0.25">
      <c r="A14" s="141" t="s">
        <v>11</v>
      </c>
      <c r="B14" s="143" t="s">
        <v>231</v>
      </c>
      <c r="C14" s="145"/>
      <c r="D14" s="155" t="s">
        <v>9</v>
      </c>
      <c r="E14" s="156"/>
      <c r="F14" s="157"/>
      <c r="G14" s="1"/>
    </row>
    <row r="15" spans="1:7" s="7" customFormat="1" x14ac:dyDescent="0.25">
      <c r="A15" s="142"/>
      <c r="B15" s="4" t="s">
        <v>232</v>
      </c>
      <c r="C15" s="4" t="s">
        <v>233</v>
      </c>
      <c r="D15" s="111" t="s">
        <v>4</v>
      </c>
      <c r="E15" s="111" t="s">
        <v>5</v>
      </c>
      <c r="F15" s="112" t="s">
        <v>215</v>
      </c>
      <c r="G15" s="1"/>
    </row>
    <row r="16" spans="1:7" x14ac:dyDescent="0.25">
      <c r="A16" s="3">
        <v>1</v>
      </c>
      <c r="B16" s="3">
        <v>2</v>
      </c>
      <c r="C16" s="3">
        <v>3</v>
      </c>
      <c r="D16" s="84"/>
      <c r="E16" s="84"/>
      <c r="F16" s="84">
        <v>4</v>
      </c>
    </row>
    <row r="17" spans="1:6" x14ac:dyDescent="0.25">
      <c r="A17" s="27" t="s">
        <v>236</v>
      </c>
      <c r="B17" s="34"/>
      <c r="C17" s="34"/>
      <c r="D17" s="38">
        <f>D19+D31+D35+D41+D47+D53+D57+D61+D65</f>
        <v>52999.7</v>
      </c>
      <c r="E17" s="38">
        <f t="shared" ref="E17:F17" si="0">E19+E31+E35+E41+E47+E53+E57+E61+E65</f>
        <v>41706.700000000004</v>
      </c>
      <c r="F17" s="38">
        <f t="shared" si="0"/>
        <v>56637.599999999999</v>
      </c>
    </row>
    <row r="18" spans="1:6" x14ac:dyDescent="0.25">
      <c r="A18" s="28"/>
      <c r="B18" s="35"/>
      <c r="C18" s="35"/>
      <c r="D18" s="113"/>
      <c r="E18" s="113"/>
      <c r="F18" s="39"/>
    </row>
    <row r="19" spans="1:6" x14ac:dyDescent="0.25">
      <c r="A19" s="29" t="s">
        <v>235</v>
      </c>
      <c r="B19" s="36" t="s">
        <v>56</v>
      </c>
      <c r="C19" s="36" t="s">
        <v>64</v>
      </c>
      <c r="D19" s="38">
        <f t="shared" ref="D19:E19" si="1">D21+D23+D29+D25+D27</f>
        <v>21852.399999999998</v>
      </c>
      <c r="E19" s="38">
        <f t="shared" si="1"/>
        <v>19720.3</v>
      </c>
      <c r="F19" s="38">
        <f>F21+F23+F29+F25+F27</f>
        <v>19809.599999999999</v>
      </c>
    </row>
    <row r="20" spans="1:6" x14ac:dyDescent="0.25">
      <c r="A20" s="29"/>
      <c r="B20" s="36"/>
      <c r="C20" s="36"/>
      <c r="D20" s="38"/>
      <c r="E20" s="38"/>
      <c r="F20" s="38"/>
    </row>
    <row r="21" spans="1:6" ht="49.15" customHeight="1" x14ac:dyDescent="0.25">
      <c r="A21" s="30" t="s">
        <v>45</v>
      </c>
      <c r="B21" s="37" t="s">
        <v>56</v>
      </c>
      <c r="C21" s="37" t="s">
        <v>57</v>
      </c>
      <c r="D21" s="39">
        <f>1032.7+296.7</f>
        <v>1329.4</v>
      </c>
      <c r="E21" s="39">
        <f>1062.9+305.2</f>
        <v>1368.1000000000001</v>
      </c>
      <c r="F21" s="39">
        <f>1062.9+305.2</f>
        <v>1368.1000000000001</v>
      </c>
    </row>
    <row r="22" spans="1:6" x14ac:dyDescent="0.25">
      <c r="A22" s="30"/>
      <c r="B22" s="37"/>
      <c r="C22" s="37"/>
      <c r="D22" s="39"/>
      <c r="E22" s="39"/>
      <c r="F22" s="39"/>
    </row>
    <row r="23" spans="1:6" ht="63" x14ac:dyDescent="0.25">
      <c r="A23" s="12" t="s">
        <v>46</v>
      </c>
      <c r="B23" s="37" t="s">
        <v>56</v>
      </c>
      <c r="C23" s="37" t="s">
        <v>59</v>
      </c>
      <c r="D23" s="39">
        <f>5839.6+970.3</f>
        <v>6809.9000000000005</v>
      </c>
      <c r="E23" s="39">
        <f>5592.9+961.8</f>
        <v>6554.7</v>
      </c>
      <c r="F23" s="39">
        <f>5592.9+961.8</f>
        <v>6554.7</v>
      </c>
    </row>
    <row r="24" spans="1:6" x14ac:dyDescent="0.25">
      <c r="A24" s="12"/>
      <c r="B24" s="37"/>
      <c r="C24" s="37"/>
      <c r="D24" s="39"/>
      <c r="E24" s="39"/>
      <c r="F24" s="39"/>
    </row>
    <row r="25" spans="1:6" ht="47.25" x14ac:dyDescent="0.25">
      <c r="A25" s="12" t="s">
        <v>47</v>
      </c>
      <c r="B25" s="37" t="s">
        <v>56</v>
      </c>
      <c r="C25" s="37" t="s">
        <v>65</v>
      </c>
      <c r="D25" s="39" t="s">
        <v>238</v>
      </c>
      <c r="E25" s="39">
        <v>0</v>
      </c>
      <c r="F25" s="39">
        <v>0</v>
      </c>
    </row>
    <row r="26" spans="1:6" x14ac:dyDescent="0.25">
      <c r="A26" s="12"/>
      <c r="B26" s="37"/>
      <c r="C26" s="37"/>
      <c r="D26" s="39"/>
      <c r="E26" s="39"/>
      <c r="F26" s="39"/>
    </row>
    <row r="27" spans="1:6" x14ac:dyDescent="0.25">
      <c r="A27" s="12" t="s">
        <v>204</v>
      </c>
      <c r="B27" s="37" t="s">
        <v>56</v>
      </c>
      <c r="C27" s="37" t="s">
        <v>63</v>
      </c>
      <c r="D27" s="39">
        <f>85-60</f>
        <v>25</v>
      </c>
      <c r="E27" s="39">
        <v>0</v>
      </c>
      <c r="F27" s="39">
        <v>0</v>
      </c>
    </row>
    <row r="28" spans="1:6" x14ac:dyDescent="0.25">
      <c r="A28" s="12"/>
      <c r="B28" s="37"/>
      <c r="C28" s="37"/>
      <c r="D28" s="39"/>
      <c r="E28" s="39"/>
    </row>
    <row r="29" spans="1:6" x14ac:dyDescent="0.25">
      <c r="A29" s="30" t="s">
        <v>48</v>
      </c>
      <c r="B29" s="37" t="s">
        <v>56</v>
      </c>
      <c r="C29" s="37" t="s">
        <v>66</v>
      </c>
      <c r="D29" s="39">
        <f>12467.8+160+875</f>
        <v>13502.8</v>
      </c>
      <c r="E29" s="39">
        <v>11797.5</v>
      </c>
      <c r="F29" s="40">
        <v>11886.8</v>
      </c>
    </row>
    <row r="30" spans="1:6" x14ac:dyDescent="0.25">
      <c r="A30" s="30"/>
      <c r="B30" s="37"/>
      <c r="C30" s="37"/>
      <c r="D30" s="39"/>
      <c r="E30" s="39"/>
      <c r="F30" s="108"/>
    </row>
    <row r="31" spans="1:6" x14ac:dyDescent="0.25">
      <c r="A31" s="31" t="s">
        <v>194</v>
      </c>
      <c r="B31" s="36" t="s">
        <v>57</v>
      </c>
      <c r="C31" s="36" t="s">
        <v>64</v>
      </c>
      <c r="D31" s="38">
        <f t="shared" ref="D31:E31" si="2">D33</f>
        <v>806.4</v>
      </c>
      <c r="E31" s="38">
        <f t="shared" si="2"/>
        <v>507.5</v>
      </c>
      <c r="F31" s="38">
        <f>F33</f>
        <v>524.1</v>
      </c>
    </row>
    <row r="32" spans="1:6" x14ac:dyDescent="0.25">
      <c r="A32" s="30"/>
      <c r="B32" s="37"/>
      <c r="C32" s="37"/>
      <c r="D32" s="39"/>
      <c r="E32" s="39"/>
      <c r="F32" s="39"/>
    </row>
    <row r="33" spans="1:6" x14ac:dyDescent="0.25">
      <c r="A33" s="30" t="s">
        <v>49</v>
      </c>
      <c r="B33" s="37" t="s">
        <v>57</v>
      </c>
      <c r="C33" s="37" t="s">
        <v>58</v>
      </c>
      <c r="D33" s="39">
        <f>524.9+281.5</f>
        <v>806.4</v>
      </c>
      <c r="E33" s="39">
        <f>539.6-32.1</f>
        <v>507.5</v>
      </c>
      <c r="F33" s="39">
        <f>539.6-15.5</f>
        <v>524.1</v>
      </c>
    </row>
    <row r="34" spans="1:6" x14ac:dyDescent="0.25">
      <c r="A34" s="30"/>
      <c r="B34" s="37"/>
      <c r="C34" s="37"/>
      <c r="D34" s="39"/>
      <c r="E34" s="39"/>
      <c r="F34" s="39"/>
    </row>
    <row r="35" spans="1:6" ht="31.5" x14ac:dyDescent="0.25">
      <c r="A35" s="32" t="s">
        <v>196</v>
      </c>
      <c r="B35" s="36" t="s">
        <v>58</v>
      </c>
      <c r="C35" s="36" t="s">
        <v>64</v>
      </c>
      <c r="D35" s="38">
        <f t="shared" ref="D35:E35" si="3">D39+D37</f>
        <v>1681.1000000000001</v>
      </c>
      <c r="E35" s="38">
        <f t="shared" si="3"/>
        <v>207.5</v>
      </c>
      <c r="F35" s="38">
        <f>F39+F37</f>
        <v>207.5</v>
      </c>
    </row>
    <row r="36" spans="1:6" x14ac:dyDescent="0.25">
      <c r="A36" s="31"/>
      <c r="B36" s="36"/>
      <c r="C36" s="36"/>
      <c r="D36" s="38"/>
      <c r="E36" s="38"/>
      <c r="F36" s="38"/>
    </row>
    <row r="37" spans="1:6" ht="50.25" customHeight="1" x14ac:dyDescent="0.25">
      <c r="A37" s="33" t="s">
        <v>205</v>
      </c>
      <c r="B37" s="37" t="s">
        <v>58</v>
      </c>
      <c r="C37" s="37" t="s">
        <v>197</v>
      </c>
      <c r="D37" s="39">
        <f>1397.7+150+20</f>
        <v>1567.7</v>
      </c>
      <c r="E37" s="39">
        <v>94.1</v>
      </c>
      <c r="F37" s="39">
        <v>94.1</v>
      </c>
    </row>
    <row r="38" spans="1:6" x14ac:dyDescent="0.25">
      <c r="A38" s="31"/>
      <c r="B38" s="36"/>
      <c r="C38" s="36"/>
      <c r="D38" s="38"/>
      <c r="E38" s="38"/>
      <c r="F38" s="38"/>
    </row>
    <row r="39" spans="1:6" ht="47.25" x14ac:dyDescent="0.25">
      <c r="A39" s="12" t="s">
        <v>50</v>
      </c>
      <c r="B39" s="37" t="s">
        <v>58</v>
      </c>
      <c r="C39" s="37" t="s">
        <v>68</v>
      </c>
      <c r="D39" s="39">
        <v>113.4</v>
      </c>
      <c r="E39" s="39">
        <v>113.4</v>
      </c>
      <c r="F39" s="39">
        <v>113.4</v>
      </c>
    </row>
    <row r="40" spans="1:6" x14ac:dyDescent="0.25">
      <c r="A40" s="12"/>
      <c r="B40" s="37"/>
      <c r="C40" s="37"/>
      <c r="D40" s="39"/>
      <c r="E40" s="39"/>
      <c r="F40" s="39"/>
    </row>
    <row r="41" spans="1:6" x14ac:dyDescent="0.25">
      <c r="A41" s="29" t="s">
        <v>198</v>
      </c>
      <c r="B41" s="36" t="s">
        <v>59</v>
      </c>
      <c r="C41" s="36" t="s">
        <v>64</v>
      </c>
      <c r="D41" s="38">
        <f t="shared" ref="D41:E41" si="4">D43+D45</f>
        <v>11354.300000000001</v>
      </c>
      <c r="E41" s="38">
        <f t="shared" si="4"/>
        <v>9554.8000000000011</v>
      </c>
      <c r="F41" s="38">
        <f>F43+F45</f>
        <v>398.9</v>
      </c>
    </row>
    <row r="42" spans="1:6" x14ac:dyDescent="0.25">
      <c r="A42" s="12"/>
      <c r="B42" s="37"/>
      <c r="C42" s="37"/>
      <c r="D42" s="39"/>
      <c r="E42" s="39"/>
      <c r="F42" s="39"/>
    </row>
    <row r="43" spans="1:6" x14ac:dyDescent="0.25">
      <c r="A43" s="12" t="s">
        <v>51</v>
      </c>
      <c r="B43" s="37" t="s">
        <v>59</v>
      </c>
      <c r="C43" s="37" t="s">
        <v>67</v>
      </c>
      <c r="D43" s="39">
        <f>9267.7+1137.5+940</f>
        <v>11345.2</v>
      </c>
      <c r="E43" s="39">
        <v>9545.7000000000007</v>
      </c>
      <c r="F43" s="39">
        <v>398.9</v>
      </c>
    </row>
    <row r="44" spans="1:6" x14ac:dyDescent="0.25">
      <c r="A44" s="12"/>
      <c r="B44" s="37"/>
      <c r="C44" s="37"/>
      <c r="D44" s="39"/>
      <c r="E44" s="39"/>
      <c r="F44" s="39"/>
    </row>
    <row r="45" spans="1:6" ht="19.5" customHeight="1" x14ac:dyDescent="0.25">
      <c r="A45" s="12" t="s">
        <v>206</v>
      </c>
      <c r="B45" s="37" t="s">
        <v>59</v>
      </c>
      <c r="C45" s="37" t="s">
        <v>199</v>
      </c>
      <c r="D45" s="39">
        <v>9.1</v>
      </c>
      <c r="E45" s="39">
        <v>9.1</v>
      </c>
      <c r="F45" s="39">
        <v>0</v>
      </c>
    </row>
    <row r="46" spans="1:6" x14ac:dyDescent="0.25">
      <c r="A46" s="12"/>
      <c r="B46" s="37"/>
      <c r="C46" s="37"/>
      <c r="D46" s="39"/>
      <c r="E46" s="39"/>
      <c r="F46" s="39"/>
    </row>
    <row r="47" spans="1:6" x14ac:dyDescent="0.25">
      <c r="A47" s="29" t="s">
        <v>200</v>
      </c>
      <c r="B47" s="36" t="s">
        <v>60</v>
      </c>
      <c r="C47" s="36" t="s">
        <v>64</v>
      </c>
      <c r="D47" s="38">
        <f>D49+D51</f>
        <v>8536.9000000000015</v>
      </c>
      <c r="E47" s="38">
        <f t="shared" ref="E47:F47" si="5">E49+E51</f>
        <v>1716.5000000000002</v>
      </c>
      <c r="F47" s="38">
        <f t="shared" si="5"/>
        <v>18289.900000000001</v>
      </c>
    </row>
    <row r="48" spans="1:6" x14ac:dyDescent="0.25">
      <c r="A48" s="12"/>
      <c r="B48" s="37"/>
      <c r="C48" s="37"/>
      <c r="D48" s="39"/>
      <c r="E48" s="39"/>
      <c r="F48" s="39"/>
    </row>
    <row r="49" spans="1:6" x14ac:dyDescent="0.25">
      <c r="A49" s="12" t="s">
        <v>237</v>
      </c>
      <c r="B49" s="37" t="s">
        <v>60</v>
      </c>
      <c r="C49" s="37" t="s">
        <v>57</v>
      </c>
      <c r="D49" s="39">
        <f>250+100</f>
        <v>350</v>
      </c>
      <c r="E49" s="39">
        <v>0</v>
      </c>
      <c r="F49" s="39">
        <v>0</v>
      </c>
    </row>
    <row r="50" spans="1:6" x14ac:dyDescent="0.25">
      <c r="A50" s="12"/>
      <c r="B50" s="37"/>
      <c r="C50" s="37"/>
      <c r="D50" s="39"/>
      <c r="E50" s="39"/>
      <c r="F50" s="39"/>
    </row>
    <row r="51" spans="1:6" x14ac:dyDescent="0.25">
      <c r="A51" s="12" t="s">
        <v>52</v>
      </c>
      <c r="B51" s="37" t="s">
        <v>60</v>
      </c>
      <c r="C51" s="37" t="s">
        <v>58</v>
      </c>
      <c r="D51" s="39">
        <f>2885.4+3474.4+359.1+3+1465</f>
        <v>8186.9000000000005</v>
      </c>
      <c r="E51" s="39">
        <f>2953.3-1236.8</f>
        <v>1716.5000000000002</v>
      </c>
      <c r="F51" s="39">
        <f>250+18039.9</f>
        <v>18289.900000000001</v>
      </c>
    </row>
    <row r="52" spans="1:6" x14ac:dyDescent="0.25">
      <c r="A52" s="12"/>
      <c r="B52" s="37"/>
      <c r="C52" s="37"/>
      <c r="D52" s="39"/>
      <c r="E52" s="39"/>
      <c r="F52" s="39"/>
    </row>
    <row r="53" spans="1:6" x14ac:dyDescent="0.25">
      <c r="A53" s="31" t="s">
        <v>201</v>
      </c>
      <c r="B53" s="36" t="s">
        <v>61</v>
      </c>
      <c r="C53" s="36" t="s">
        <v>64</v>
      </c>
      <c r="D53" s="38">
        <f t="shared" ref="D53:E53" si="6">D55</f>
        <v>50</v>
      </c>
      <c r="E53" s="38">
        <f t="shared" si="6"/>
        <v>50</v>
      </c>
      <c r="F53" s="38">
        <f>F55</f>
        <v>50</v>
      </c>
    </row>
    <row r="54" spans="1:6" x14ac:dyDescent="0.25">
      <c r="A54" s="31"/>
      <c r="B54" s="36"/>
      <c r="C54" s="36"/>
      <c r="D54" s="38"/>
      <c r="E54" s="38"/>
      <c r="F54" s="38"/>
    </row>
    <row r="55" spans="1:6" x14ac:dyDescent="0.25">
      <c r="A55" s="30" t="s">
        <v>53</v>
      </c>
      <c r="B55" s="37" t="s">
        <v>61</v>
      </c>
      <c r="C55" s="37" t="s">
        <v>61</v>
      </c>
      <c r="D55" s="39">
        <v>50</v>
      </c>
      <c r="E55" s="39">
        <v>50</v>
      </c>
      <c r="F55" s="39">
        <v>50</v>
      </c>
    </row>
    <row r="56" spans="1:6" x14ac:dyDescent="0.25">
      <c r="A56" s="12"/>
      <c r="B56" s="37"/>
      <c r="C56" s="37"/>
      <c r="D56" s="39"/>
      <c r="E56" s="39"/>
      <c r="F56" s="39"/>
    </row>
    <row r="57" spans="1:6" x14ac:dyDescent="0.25">
      <c r="A57" s="32" t="s">
        <v>202</v>
      </c>
      <c r="B57" s="36" t="s">
        <v>62</v>
      </c>
      <c r="C57" s="36" t="s">
        <v>64</v>
      </c>
      <c r="D57" s="38">
        <f t="shared" ref="D57:E57" si="7">D59</f>
        <v>8568.6</v>
      </c>
      <c r="E57" s="38">
        <f t="shared" si="7"/>
        <v>8820.2000000000007</v>
      </c>
      <c r="F57" s="38">
        <f>F59</f>
        <v>8941.2000000000007</v>
      </c>
    </row>
    <row r="58" spans="1:6" x14ac:dyDescent="0.25">
      <c r="A58" s="31"/>
      <c r="B58" s="36"/>
      <c r="C58" s="36"/>
      <c r="D58" s="38"/>
      <c r="E58" s="38"/>
      <c r="F58" s="38"/>
    </row>
    <row r="59" spans="1:6" x14ac:dyDescent="0.25">
      <c r="A59" s="30" t="s">
        <v>54</v>
      </c>
      <c r="B59" s="37" t="s">
        <v>62</v>
      </c>
      <c r="C59" s="37" t="s">
        <v>56</v>
      </c>
      <c r="D59" s="40">
        <v>8568.6</v>
      </c>
      <c r="E59" s="40">
        <v>8820.2000000000007</v>
      </c>
      <c r="F59" s="40">
        <v>8941.2000000000007</v>
      </c>
    </row>
    <row r="60" spans="1:6" x14ac:dyDescent="0.25">
      <c r="A60" s="30"/>
      <c r="B60" s="37"/>
      <c r="C60" s="37"/>
      <c r="D60" s="39"/>
      <c r="E60" s="39"/>
      <c r="F60" s="39"/>
    </row>
    <row r="61" spans="1:6" x14ac:dyDescent="0.25">
      <c r="A61" s="31" t="s">
        <v>203</v>
      </c>
      <c r="B61" s="36" t="s">
        <v>63</v>
      </c>
      <c r="C61" s="36" t="s">
        <v>64</v>
      </c>
      <c r="D61" s="38">
        <f t="shared" ref="D61:E61" si="8">D63</f>
        <v>150</v>
      </c>
      <c r="E61" s="38">
        <f t="shared" si="8"/>
        <v>100</v>
      </c>
      <c r="F61" s="38">
        <f>F63</f>
        <v>100</v>
      </c>
    </row>
    <row r="62" spans="1:6" x14ac:dyDescent="0.25">
      <c r="A62" s="30"/>
      <c r="B62" s="37"/>
      <c r="C62" s="37"/>
      <c r="D62" s="39"/>
      <c r="E62" s="39"/>
      <c r="F62" s="39"/>
    </row>
    <row r="63" spans="1:6" x14ac:dyDescent="0.25">
      <c r="A63" s="30" t="s">
        <v>55</v>
      </c>
      <c r="B63" s="37" t="s">
        <v>63</v>
      </c>
      <c r="C63" s="37" t="s">
        <v>56</v>
      </c>
      <c r="D63" s="39">
        <f>100+50</f>
        <v>150</v>
      </c>
      <c r="E63" s="39">
        <v>100</v>
      </c>
      <c r="F63" s="39">
        <v>100</v>
      </c>
    </row>
    <row r="64" spans="1:6" x14ac:dyDescent="0.25">
      <c r="A64" s="30"/>
      <c r="B64" s="37"/>
      <c r="C64" s="37"/>
      <c r="D64" s="39"/>
      <c r="E64" s="39"/>
      <c r="F64" s="39"/>
    </row>
    <row r="65" spans="1:6" x14ac:dyDescent="0.25">
      <c r="A65" s="109" t="s">
        <v>14</v>
      </c>
      <c r="B65" s="88"/>
      <c r="C65" s="88"/>
      <c r="D65" s="110">
        <v>0</v>
      </c>
      <c r="E65" s="110">
        <v>1029.9000000000001</v>
      </c>
      <c r="F65" s="110">
        <f>11898.4-3582</f>
        <v>8316.4</v>
      </c>
    </row>
    <row r="66" spans="1:6" x14ac:dyDescent="0.25">
      <c r="A66" s="109"/>
      <c r="B66" s="88"/>
      <c r="C66" s="88"/>
      <c r="D66" s="110"/>
      <c r="E66" s="110"/>
      <c r="F66" s="110"/>
    </row>
    <row r="68" spans="1:6" ht="75" x14ac:dyDescent="0.25">
      <c r="A68" s="127" t="s">
        <v>248</v>
      </c>
      <c r="F68" s="21" t="s">
        <v>275</v>
      </c>
    </row>
  </sheetData>
  <mergeCells count="7">
    <mergeCell ref="A14:A15"/>
    <mergeCell ref="A12:F12"/>
    <mergeCell ref="B14:C14"/>
    <mergeCell ref="D14:F14"/>
    <mergeCell ref="B6:E6"/>
    <mergeCell ref="B7:E7"/>
    <mergeCell ref="B10:E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abSelected="1" view="pageBreakPreview" zoomScaleNormal="100" zoomScaleSheetLayoutView="100" workbookViewId="0">
      <selection activeCell="A12" sqref="A12:F12"/>
    </sheetView>
  </sheetViews>
  <sheetFormatPr defaultRowHeight="15.75" x14ac:dyDescent="0.25"/>
  <cols>
    <col min="1" max="1" width="79.25" customWidth="1"/>
    <col min="2" max="2" width="12.75" bestFit="1" customWidth="1"/>
    <col min="3" max="3" width="4.25" style="55" customWidth="1"/>
    <col min="4" max="4" width="8.375" style="55" customWidth="1"/>
    <col min="5" max="6" width="8.25" bestFit="1" customWidth="1"/>
  </cols>
  <sheetData>
    <row r="1" spans="1:6" ht="18.75" x14ac:dyDescent="0.3">
      <c r="B1" s="158" t="s">
        <v>7</v>
      </c>
      <c r="C1" s="158"/>
      <c r="D1" s="158"/>
      <c r="E1" s="158"/>
      <c r="F1" s="158"/>
    </row>
    <row r="2" spans="1:6" ht="18.75" x14ac:dyDescent="0.3">
      <c r="B2" s="158" t="s">
        <v>0</v>
      </c>
      <c r="C2" s="158"/>
      <c r="D2" s="158"/>
      <c r="E2" s="158"/>
      <c r="F2" s="158"/>
    </row>
    <row r="3" spans="1:6" ht="18" customHeight="1" x14ac:dyDescent="0.3">
      <c r="B3" s="137" t="s">
        <v>1</v>
      </c>
      <c r="C3" s="137"/>
      <c r="D3" s="137"/>
      <c r="E3" s="137"/>
      <c r="F3" s="137"/>
    </row>
    <row r="4" spans="1:6" ht="18.75" x14ac:dyDescent="0.3">
      <c r="B4" s="158" t="s">
        <v>2</v>
      </c>
      <c r="C4" s="158"/>
      <c r="D4" s="158"/>
      <c r="E4" s="158"/>
      <c r="F4" s="158"/>
    </row>
    <row r="5" spans="1:6" ht="18.75" x14ac:dyDescent="0.3">
      <c r="B5" s="158" t="s">
        <v>314</v>
      </c>
      <c r="C5" s="158"/>
      <c r="D5" s="158"/>
      <c r="E5" s="158"/>
      <c r="F5" s="158"/>
    </row>
    <row r="6" spans="1:6" ht="18.75" x14ac:dyDescent="0.3">
      <c r="B6" s="158" t="s">
        <v>284</v>
      </c>
      <c r="C6" s="158"/>
      <c r="D6" s="158"/>
      <c r="E6" s="158"/>
      <c r="F6" s="102"/>
    </row>
    <row r="7" spans="1:6" ht="18.75" x14ac:dyDescent="0.3">
      <c r="B7" s="158" t="s">
        <v>0</v>
      </c>
      <c r="C7" s="158"/>
      <c r="D7" s="158"/>
      <c r="E7" s="158"/>
      <c r="F7" s="102"/>
    </row>
    <row r="8" spans="1:6" ht="18.75" x14ac:dyDescent="0.3">
      <c r="B8" s="158" t="s">
        <v>283</v>
      </c>
      <c r="C8" s="158"/>
      <c r="D8" s="158"/>
      <c r="E8" s="158"/>
      <c r="F8" s="102"/>
    </row>
    <row r="9" spans="1:6" ht="18.75" x14ac:dyDescent="0.3">
      <c r="B9" s="158" t="s">
        <v>281</v>
      </c>
      <c r="C9" s="158"/>
      <c r="D9" s="158"/>
      <c r="E9" s="158"/>
      <c r="F9" s="102"/>
    </row>
    <row r="10" spans="1:6" ht="18.75" x14ac:dyDescent="0.3">
      <c r="B10" s="158" t="s">
        <v>292</v>
      </c>
      <c r="C10" s="158"/>
      <c r="D10" s="158"/>
      <c r="E10" s="158"/>
      <c r="F10" s="102"/>
    </row>
    <row r="11" spans="1:6" ht="33.75" customHeight="1" x14ac:dyDescent="0.25"/>
    <row r="12" spans="1:6" ht="71.45" customHeight="1" x14ac:dyDescent="0.25">
      <c r="A12" s="150" t="s">
        <v>318</v>
      </c>
      <c r="B12" s="150"/>
      <c r="C12" s="150"/>
      <c r="D12" s="150"/>
      <c r="E12" s="150"/>
      <c r="F12" s="150"/>
    </row>
    <row r="13" spans="1:6" ht="29.25" customHeight="1" x14ac:dyDescent="0.25"/>
    <row r="14" spans="1:6" s="7" customFormat="1" x14ac:dyDescent="0.25">
      <c r="A14" s="141" t="s">
        <v>8</v>
      </c>
      <c r="B14" s="160" t="s">
        <v>239</v>
      </c>
      <c r="C14" s="160" t="s">
        <v>240</v>
      </c>
      <c r="D14" s="160" t="s">
        <v>9</v>
      </c>
      <c r="E14" s="160"/>
      <c r="F14" s="160"/>
    </row>
    <row r="15" spans="1:6" s="7" customFormat="1" x14ac:dyDescent="0.25">
      <c r="A15" s="142"/>
      <c r="B15" s="160"/>
      <c r="C15" s="160"/>
      <c r="D15" s="95" t="s">
        <v>4</v>
      </c>
      <c r="E15" s="95" t="s">
        <v>5</v>
      </c>
      <c r="F15" s="95" t="s">
        <v>215</v>
      </c>
    </row>
    <row r="16" spans="1:6" x14ac:dyDescent="0.25">
      <c r="A16" s="3">
        <v>1</v>
      </c>
      <c r="B16" s="3">
        <v>2</v>
      </c>
      <c r="C16" s="9">
        <v>3</v>
      </c>
      <c r="D16" s="9">
        <v>4</v>
      </c>
      <c r="E16" s="92">
        <v>5</v>
      </c>
      <c r="F16" s="92">
        <v>6</v>
      </c>
    </row>
    <row r="17" spans="1:6" s="14" customFormat="1" x14ac:dyDescent="0.25">
      <c r="A17" s="162" t="s">
        <v>236</v>
      </c>
      <c r="B17" s="162"/>
      <c r="C17" s="162"/>
      <c r="D17" s="15">
        <f>D95+D136+D137</f>
        <v>52999.7</v>
      </c>
      <c r="E17" s="15">
        <f>E95+E136+E137</f>
        <v>41706.700000000004</v>
      </c>
      <c r="F17" s="15">
        <f>F95+F136+F137</f>
        <v>56637.600000000006</v>
      </c>
    </row>
    <row r="18" spans="1:6" s="14" customFormat="1" ht="31.5" x14ac:dyDescent="0.25">
      <c r="A18" s="43" t="s">
        <v>72</v>
      </c>
      <c r="B18" s="45" t="s">
        <v>73</v>
      </c>
      <c r="C18" s="53"/>
      <c r="D18" s="15">
        <f>D19+D23+D28</f>
        <v>14273.7</v>
      </c>
      <c r="E18" s="15">
        <f t="shared" ref="E18:F18" si="0">E19+E23+E28</f>
        <v>11639.500000000002</v>
      </c>
      <c r="F18" s="15">
        <f t="shared" si="0"/>
        <v>11728.800000000001</v>
      </c>
    </row>
    <row r="19" spans="1:6" x14ac:dyDescent="0.25">
      <c r="A19" s="44" t="s">
        <v>77</v>
      </c>
      <c r="B19" s="46" t="s">
        <v>74</v>
      </c>
      <c r="C19" s="47"/>
      <c r="D19" s="16">
        <f>D20</f>
        <v>1307.8</v>
      </c>
      <c r="E19" s="16">
        <f t="shared" ref="E19:F19" si="1">E20</f>
        <v>1302.6000000000001</v>
      </c>
      <c r="F19" s="16">
        <f t="shared" si="1"/>
        <v>1330.9</v>
      </c>
    </row>
    <row r="20" spans="1:6" ht="31.5" x14ac:dyDescent="0.25">
      <c r="A20" s="44" t="s">
        <v>78</v>
      </c>
      <c r="B20" s="46" t="s">
        <v>79</v>
      </c>
      <c r="C20" s="47"/>
      <c r="D20" s="16">
        <f>D21+D22</f>
        <v>1307.8</v>
      </c>
      <c r="E20" s="16">
        <f t="shared" ref="E20:F20" si="2">E21+E22</f>
        <v>1302.6000000000001</v>
      </c>
      <c r="F20" s="16">
        <f t="shared" si="2"/>
        <v>1330.9</v>
      </c>
    </row>
    <row r="21" spans="1:6" ht="15.6" customHeight="1" x14ac:dyDescent="0.25">
      <c r="A21" s="42" t="s">
        <v>82</v>
      </c>
      <c r="B21" s="46" t="s">
        <v>79</v>
      </c>
      <c r="C21" s="47" t="s">
        <v>80</v>
      </c>
      <c r="D21" s="16">
        <v>1302.3</v>
      </c>
      <c r="E21" s="16">
        <v>1300.2</v>
      </c>
      <c r="F21" s="62">
        <v>1330</v>
      </c>
    </row>
    <row r="22" spans="1:6" x14ac:dyDescent="0.25">
      <c r="A22" s="42" t="s">
        <v>70</v>
      </c>
      <c r="B22" s="46" t="s">
        <v>79</v>
      </c>
      <c r="C22" s="47" t="s">
        <v>81</v>
      </c>
      <c r="D22" s="16">
        <v>5.5</v>
      </c>
      <c r="E22" s="16">
        <v>2.4</v>
      </c>
      <c r="F22" s="62">
        <v>0.9</v>
      </c>
    </row>
    <row r="23" spans="1:6" x14ac:dyDescent="0.25">
      <c r="A23" s="44" t="s">
        <v>83</v>
      </c>
      <c r="B23" s="46" t="s">
        <v>75</v>
      </c>
      <c r="C23" s="47"/>
      <c r="D23" s="16">
        <f>D24</f>
        <v>10855.1</v>
      </c>
      <c r="E23" s="16">
        <f t="shared" ref="E23:F23" si="3">E24</f>
        <v>9879.4000000000015</v>
      </c>
      <c r="F23" s="16">
        <f t="shared" si="3"/>
        <v>9937.0000000000018</v>
      </c>
    </row>
    <row r="24" spans="1:6" x14ac:dyDescent="0.25">
      <c r="A24" s="44" t="s">
        <v>85</v>
      </c>
      <c r="B24" s="46" t="s">
        <v>84</v>
      </c>
      <c r="C24" s="47"/>
      <c r="D24" s="16">
        <f>D25+D26+D27</f>
        <v>10855.1</v>
      </c>
      <c r="E24" s="16">
        <f t="shared" ref="E24:F24" si="4">E25+E26+E27</f>
        <v>9879.4000000000015</v>
      </c>
      <c r="F24" s="16">
        <f t="shared" si="4"/>
        <v>9937.0000000000018</v>
      </c>
    </row>
    <row r="25" spans="1:6" ht="47.25" x14ac:dyDescent="0.25">
      <c r="A25" s="42" t="s">
        <v>87</v>
      </c>
      <c r="B25" s="46" t="s">
        <v>84</v>
      </c>
      <c r="C25" s="47" t="s">
        <v>86</v>
      </c>
      <c r="D25" s="16">
        <v>8089</v>
      </c>
      <c r="E25" s="16">
        <v>8426.7000000000007</v>
      </c>
      <c r="F25" s="62">
        <v>8426.7000000000007</v>
      </c>
    </row>
    <row r="26" spans="1:6" ht="19.149999999999999" customHeight="1" x14ac:dyDescent="0.25">
      <c r="A26" s="42" t="s">
        <v>82</v>
      </c>
      <c r="B26" s="46" t="s">
        <v>84</v>
      </c>
      <c r="C26" s="47" t="s">
        <v>80</v>
      </c>
      <c r="D26" s="16">
        <f>1956+800-4.5</f>
        <v>2751.5</v>
      </c>
      <c r="E26" s="16">
        <v>1442.5</v>
      </c>
      <c r="F26" s="62">
        <v>1500.2</v>
      </c>
    </row>
    <row r="27" spans="1:6" x14ac:dyDescent="0.25">
      <c r="A27" s="42" t="s">
        <v>70</v>
      </c>
      <c r="B27" s="46" t="s">
        <v>84</v>
      </c>
      <c r="C27" s="47" t="s">
        <v>81</v>
      </c>
      <c r="D27" s="16">
        <f>10.1+4.5</f>
        <v>14.6</v>
      </c>
      <c r="E27" s="16">
        <v>10.199999999999999</v>
      </c>
      <c r="F27" s="62">
        <v>10.1</v>
      </c>
    </row>
    <row r="28" spans="1:6" x14ac:dyDescent="0.25">
      <c r="A28" s="44" t="s">
        <v>88</v>
      </c>
      <c r="B28" s="46" t="s">
        <v>76</v>
      </c>
      <c r="C28" s="47"/>
      <c r="D28" s="16">
        <f>D29+D31+D34</f>
        <v>2110.8000000000002</v>
      </c>
      <c r="E28" s="16">
        <f t="shared" ref="E28:F28" si="5">E29+E31</f>
        <v>457.5</v>
      </c>
      <c r="F28" s="16">
        <f t="shared" si="5"/>
        <v>460.9</v>
      </c>
    </row>
    <row r="29" spans="1:6" x14ac:dyDescent="0.25">
      <c r="A29" s="44" t="s">
        <v>89</v>
      </c>
      <c r="B29" s="46" t="s">
        <v>90</v>
      </c>
      <c r="C29" s="47"/>
      <c r="D29" s="16">
        <f>D30</f>
        <v>96.3</v>
      </c>
      <c r="E29" s="16">
        <f t="shared" ref="E29:F29" si="6">E30</f>
        <v>99.5</v>
      </c>
      <c r="F29" s="16">
        <f t="shared" si="6"/>
        <v>102.9</v>
      </c>
    </row>
    <row r="30" spans="1:6" x14ac:dyDescent="0.25">
      <c r="A30" s="44" t="s">
        <v>82</v>
      </c>
      <c r="B30" s="46" t="s">
        <v>90</v>
      </c>
      <c r="C30" s="47" t="s">
        <v>80</v>
      </c>
      <c r="D30" s="16">
        <v>96.3</v>
      </c>
      <c r="E30" s="16">
        <v>99.5</v>
      </c>
      <c r="F30" s="62">
        <v>102.9</v>
      </c>
    </row>
    <row r="31" spans="1:6" x14ac:dyDescent="0.25">
      <c r="A31" s="48" t="s">
        <v>91</v>
      </c>
      <c r="B31" s="46" t="s">
        <v>93</v>
      </c>
      <c r="C31" s="47"/>
      <c r="D31" s="16">
        <f>D32+D33</f>
        <v>479.5</v>
      </c>
      <c r="E31" s="16">
        <f t="shared" ref="E31:F31" si="7">E32+E33</f>
        <v>358</v>
      </c>
      <c r="F31" s="16">
        <f t="shared" si="7"/>
        <v>358</v>
      </c>
    </row>
    <row r="32" spans="1:6" x14ac:dyDescent="0.25">
      <c r="A32" s="49" t="s">
        <v>69</v>
      </c>
      <c r="B32" s="46" t="s">
        <v>93</v>
      </c>
      <c r="C32" s="47" t="s">
        <v>92</v>
      </c>
      <c r="D32" s="16">
        <v>108</v>
      </c>
      <c r="E32" s="16">
        <v>108</v>
      </c>
      <c r="F32" s="62">
        <v>108</v>
      </c>
    </row>
    <row r="33" spans="1:6" x14ac:dyDescent="0.25">
      <c r="A33" s="49" t="s">
        <v>82</v>
      </c>
      <c r="B33" s="46" t="s">
        <v>93</v>
      </c>
      <c r="C33" s="47" t="s">
        <v>80</v>
      </c>
      <c r="D33" s="16">
        <f>250+121.5</f>
        <v>371.5</v>
      </c>
      <c r="E33" s="16">
        <v>250</v>
      </c>
      <c r="F33" s="62">
        <v>250</v>
      </c>
    </row>
    <row r="34" spans="1:6" ht="31.5" x14ac:dyDescent="0.25">
      <c r="A34" s="48" t="s">
        <v>312</v>
      </c>
      <c r="B34" s="46" t="s">
        <v>313</v>
      </c>
      <c r="C34" s="47"/>
      <c r="D34" s="16">
        <f>D35</f>
        <v>1535</v>
      </c>
      <c r="E34" s="16">
        <f>E35</f>
        <v>0</v>
      </c>
      <c r="F34" s="16">
        <f>F35</f>
        <v>0</v>
      </c>
    </row>
    <row r="35" spans="1:6" x14ac:dyDescent="0.25">
      <c r="A35" s="49" t="s">
        <v>82</v>
      </c>
      <c r="B35" s="46" t="s">
        <v>313</v>
      </c>
      <c r="C35" s="47" t="s">
        <v>80</v>
      </c>
      <c r="D35" s="16">
        <v>1535</v>
      </c>
      <c r="E35" s="16">
        <v>0</v>
      </c>
      <c r="F35" s="62">
        <v>0</v>
      </c>
    </row>
    <row r="36" spans="1:6" s="14" customFormat="1" ht="31.5" x14ac:dyDescent="0.25">
      <c r="A36" s="41" t="s">
        <v>94</v>
      </c>
      <c r="B36" s="45" t="s">
        <v>98</v>
      </c>
      <c r="C36" s="53"/>
      <c r="D36" s="15">
        <f>D37+D42</f>
        <v>2113.6</v>
      </c>
      <c r="E36" s="15">
        <f t="shared" ref="E36:F36" si="8">E37+E42</f>
        <v>606.4</v>
      </c>
      <c r="F36" s="15">
        <f t="shared" si="8"/>
        <v>606.4</v>
      </c>
    </row>
    <row r="37" spans="1:6" ht="31.5" x14ac:dyDescent="0.25">
      <c r="A37" s="42" t="s">
        <v>97</v>
      </c>
      <c r="B37" s="46" t="s">
        <v>99</v>
      </c>
      <c r="C37" s="47"/>
      <c r="D37" s="16">
        <f>D38+D40</f>
        <v>1360.8999999999999</v>
      </c>
      <c r="E37" s="16">
        <f t="shared" ref="E37:F37" si="9">E38+E40</f>
        <v>35.299999999999997</v>
      </c>
      <c r="F37" s="16">
        <f t="shared" si="9"/>
        <v>35.299999999999997</v>
      </c>
    </row>
    <row r="38" spans="1:6" x14ac:dyDescent="0.25">
      <c r="A38" s="44" t="s">
        <v>104</v>
      </c>
      <c r="B38" s="46" t="s">
        <v>100</v>
      </c>
      <c r="C38" s="47"/>
      <c r="D38" s="16">
        <f>D39</f>
        <v>56.8</v>
      </c>
      <c r="E38" s="16">
        <f t="shared" ref="E38:F38" si="10">E39</f>
        <v>35.299999999999997</v>
      </c>
      <c r="F38" s="16">
        <f t="shared" si="10"/>
        <v>35.299999999999997</v>
      </c>
    </row>
    <row r="39" spans="1:6" x14ac:dyDescent="0.25">
      <c r="A39" s="42" t="s">
        <v>82</v>
      </c>
      <c r="B39" s="46" t="s">
        <v>100</v>
      </c>
      <c r="C39" s="47" t="s">
        <v>80</v>
      </c>
      <c r="D39" s="16">
        <f>36.8+20</f>
        <v>56.8</v>
      </c>
      <c r="E39" s="16">
        <v>35.299999999999997</v>
      </c>
      <c r="F39" s="62">
        <v>35.299999999999997</v>
      </c>
    </row>
    <row r="40" spans="1:6" ht="47.25" x14ac:dyDescent="0.25">
      <c r="A40" s="54" t="s">
        <v>260</v>
      </c>
      <c r="B40" s="46" t="s">
        <v>101</v>
      </c>
      <c r="C40" s="47"/>
      <c r="D40" s="16">
        <f>D41</f>
        <v>1304.0999999999999</v>
      </c>
      <c r="E40" s="16">
        <f t="shared" ref="E40:F40" si="11">E41</f>
        <v>0</v>
      </c>
      <c r="F40" s="16">
        <f t="shared" si="11"/>
        <v>0</v>
      </c>
    </row>
    <row r="41" spans="1:6" x14ac:dyDescent="0.25">
      <c r="A41" s="42" t="s">
        <v>96</v>
      </c>
      <c r="B41" s="46" t="s">
        <v>101</v>
      </c>
      <c r="C41" s="47" t="s">
        <v>105</v>
      </c>
      <c r="D41" s="16">
        <v>1304.0999999999999</v>
      </c>
      <c r="E41" s="16">
        <v>0</v>
      </c>
      <c r="F41" s="16">
        <v>0</v>
      </c>
    </row>
    <row r="42" spans="1:6" x14ac:dyDescent="0.25">
      <c r="A42" s="42" t="s">
        <v>187</v>
      </c>
      <c r="B42" s="46" t="s">
        <v>102</v>
      </c>
      <c r="C42" s="47"/>
      <c r="D42" s="16">
        <f>D43+D45+D47</f>
        <v>752.69999999999993</v>
      </c>
      <c r="E42" s="16">
        <f t="shared" ref="E42:F42" si="12">E43+E45+E47</f>
        <v>571.1</v>
      </c>
      <c r="F42" s="16">
        <f t="shared" si="12"/>
        <v>571.1</v>
      </c>
    </row>
    <row r="43" spans="1:6" x14ac:dyDescent="0.25">
      <c r="A43" s="42" t="s">
        <v>107</v>
      </c>
      <c r="B43" s="46" t="s">
        <v>108</v>
      </c>
      <c r="C43" s="47"/>
      <c r="D43" s="16">
        <f>D44</f>
        <v>206.8</v>
      </c>
      <c r="E43" s="16">
        <f t="shared" ref="E43:F43" si="13">E44</f>
        <v>58.8</v>
      </c>
      <c r="F43" s="16">
        <f t="shared" si="13"/>
        <v>58.8</v>
      </c>
    </row>
    <row r="44" spans="1:6" x14ac:dyDescent="0.25">
      <c r="A44" s="42" t="s">
        <v>82</v>
      </c>
      <c r="B44" s="46" t="s">
        <v>108</v>
      </c>
      <c r="C44" s="47" t="s">
        <v>80</v>
      </c>
      <c r="D44" s="16">
        <f>56.8+150</f>
        <v>206.8</v>
      </c>
      <c r="E44" s="16">
        <v>58.8</v>
      </c>
      <c r="F44" s="62">
        <v>58.8</v>
      </c>
    </row>
    <row r="45" spans="1:6" x14ac:dyDescent="0.25">
      <c r="A45" s="42" t="s">
        <v>95</v>
      </c>
      <c r="B45" s="46" t="s">
        <v>110</v>
      </c>
      <c r="C45" s="47"/>
      <c r="D45" s="16">
        <f>D46</f>
        <v>432.5</v>
      </c>
      <c r="E45" s="16">
        <f t="shared" ref="E45:F45" si="14">E46</f>
        <v>398.9</v>
      </c>
      <c r="F45" s="16">
        <f t="shared" si="14"/>
        <v>398.9</v>
      </c>
    </row>
    <row r="46" spans="1:6" x14ac:dyDescent="0.25">
      <c r="A46" s="42" t="s">
        <v>82</v>
      </c>
      <c r="B46" s="46" t="s">
        <v>110</v>
      </c>
      <c r="C46" s="47" t="s">
        <v>80</v>
      </c>
      <c r="D46" s="16">
        <v>432.5</v>
      </c>
      <c r="E46" s="16">
        <v>398.9</v>
      </c>
      <c r="F46" s="16">
        <v>398.9</v>
      </c>
    </row>
    <row r="47" spans="1:6" x14ac:dyDescent="0.25">
      <c r="A47" s="42" t="s">
        <v>109</v>
      </c>
      <c r="B47" s="46" t="s">
        <v>103</v>
      </c>
      <c r="C47" s="47"/>
      <c r="D47" s="16">
        <f>D48</f>
        <v>113.4</v>
      </c>
      <c r="E47" s="16">
        <f t="shared" ref="E47:F47" si="15">E48</f>
        <v>113.4</v>
      </c>
      <c r="F47" s="16">
        <f t="shared" si="15"/>
        <v>113.4</v>
      </c>
    </row>
    <row r="48" spans="1:6" x14ac:dyDescent="0.25">
      <c r="A48" s="42" t="s">
        <v>82</v>
      </c>
      <c r="B48" s="46" t="s">
        <v>103</v>
      </c>
      <c r="C48" s="47" t="s">
        <v>80</v>
      </c>
      <c r="D48" s="16">
        <v>113.4</v>
      </c>
      <c r="E48" s="16">
        <v>113.4</v>
      </c>
      <c r="F48" s="16">
        <v>113.4</v>
      </c>
    </row>
    <row r="49" spans="1:6" s="14" customFormat="1" ht="31.5" x14ac:dyDescent="0.25">
      <c r="A49" s="56" t="s">
        <v>116</v>
      </c>
      <c r="B49" s="57" t="s">
        <v>111</v>
      </c>
      <c r="C49" s="53"/>
      <c r="D49" s="15">
        <f>D50+D55+D61+D64</f>
        <v>17552.2</v>
      </c>
      <c r="E49" s="15">
        <f>E50+E55+E61+E64</f>
        <v>10622.4</v>
      </c>
      <c r="F49" s="15">
        <f>F50+F55+F61+F64</f>
        <v>0</v>
      </c>
    </row>
    <row r="50" spans="1:6" x14ac:dyDescent="0.25">
      <c r="A50" s="49" t="s">
        <v>117</v>
      </c>
      <c r="B50" s="58" t="s">
        <v>112</v>
      </c>
      <c r="C50" s="47"/>
      <c r="D50" s="16">
        <f>D51+D53</f>
        <v>10912.7</v>
      </c>
      <c r="E50" s="16">
        <f t="shared" ref="E50:F50" si="16">E51+E53</f>
        <v>9146.7999999999993</v>
      </c>
      <c r="F50" s="16">
        <f t="shared" si="16"/>
        <v>0</v>
      </c>
    </row>
    <row r="51" spans="1:6" ht="31.5" x14ac:dyDescent="0.25">
      <c r="A51" s="49" t="s">
        <v>118</v>
      </c>
      <c r="B51" s="58" t="s">
        <v>113</v>
      </c>
      <c r="C51" s="47"/>
      <c r="D51" s="16">
        <f>D52</f>
        <v>7981.2</v>
      </c>
      <c r="E51" s="16">
        <f t="shared" ref="E51:F51" si="17">E52</f>
        <v>6863.8</v>
      </c>
      <c r="F51" s="16">
        <f t="shared" si="17"/>
        <v>0</v>
      </c>
    </row>
    <row r="52" spans="1:6" x14ac:dyDescent="0.25">
      <c r="A52" s="42" t="s">
        <v>82</v>
      </c>
      <c r="B52" s="58" t="s">
        <v>113</v>
      </c>
      <c r="C52" s="47" t="s">
        <v>80</v>
      </c>
      <c r="D52" s="16">
        <f>6608.7+432.5+940</f>
        <v>7981.2</v>
      </c>
      <c r="E52" s="16">
        <v>6863.8</v>
      </c>
      <c r="F52" s="62">
        <v>0</v>
      </c>
    </row>
    <row r="53" spans="1:6" x14ac:dyDescent="0.25">
      <c r="A53" s="49" t="s">
        <v>119</v>
      </c>
      <c r="B53" s="58" t="s">
        <v>114</v>
      </c>
      <c r="C53" s="47"/>
      <c r="D53" s="16">
        <f>D54</f>
        <v>2931.5</v>
      </c>
      <c r="E53" s="16">
        <f t="shared" ref="E53:F53" si="18">E54</f>
        <v>2283</v>
      </c>
      <c r="F53" s="16">
        <f t="shared" si="18"/>
        <v>0</v>
      </c>
    </row>
    <row r="54" spans="1:6" x14ac:dyDescent="0.25">
      <c r="A54" s="42" t="s">
        <v>82</v>
      </c>
      <c r="B54" s="58" t="s">
        <v>114</v>
      </c>
      <c r="C54" s="47" t="s">
        <v>80</v>
      </c>
      <c r="D54" s="16">
        <f>2226.5+705+940-940</f>
        <v>2931.5</v>
      </c>
      <c r="E54" s="16">
        <v>2283</v>
      </c>
      <c r="F54" s="62">
        <v>0</v>
      </c>
    </row>
    <row r="55" spans="1:6" x14ac:dyDescent="0.25">
      <c r="A55" s="59" t="s">
        <v>120</v>
      </c>
      <c r="B55" s="46" t="s">
        <v>115</v>
      </c>
      <c r="C55" s="47"/>
      <c r="D55" s="16">
        <f>D56+D59</f>
        <v>3616.2</v>
      </c>
      <c r="E55" s="16">
        <f t="shared" ref="E55:F55" si="19">E56</f>
        <v>269.60000000000014</v>
      </c>
      <c r="F55" s="16">
        <f t="shared" si="19"/>
        <v>0</v>
      </c>
    </row>
    <row r="56" spans="1:6" x14ac:dyDescent="0.25">
      <c r="A56" s="42" t="s">
        <v>121</v>
      </c>
      <c r="B56" s="46" t="s">
        <v>122</v>
      </c>
      <c r="C56" s="47"/>
      <c r="D56" s="16">
        <f>D57+D58</f>
        <v>1597.3</v>
      </c>
      <c r="E56" s="16">
        <f t="shared" ref="E56:F56" si="20">E57+E58</f>
        <v>269.60000000000014</v>
      </c>
      <c r="F56" s="16">
        <f t="shared" si="20"/>
        <v>0</v>
      </c>
    </row>
    <row r="57" spans="1:6" x14ac:dyDescent="0.25">
      <c r="A57" s="42" t="s">
        <v>82</v>
      </c>
      <c r="B57" s="46" t="s">
        <v>122</v>
      </c>
      <c r="C57" s="47" t="s">
        <v>80</v>
      </c>
      <c r="D57" s="16">
        <f>481.8+835.5-70</f>
        <v>1247.3</v>
      </c>
      <c r="E57" s="16">
        <f>1506.4-1236.8</f>
        <v>269.60000000000014</v>
      </c>
      <c r="F57" s="16">
        <v>0</v>
      </c>
    </row>
    <row r="58" spans="1:6" x14ac:dyDescent="0.25">
      <c r="A58" s="42" t="s">
        <v>70</v>
      </c>
      <c r="B58" s="46" t="s">
        <v>122</v>
      </c>
      <c r="C58" s="47" t="s">
        <v>81</v>
      </c>
      <c r="D58" s="16">
        <v>350</v>
      </c>
      <c r="E58" s="16">
        <v>0</v>
      </c>
      <c r="F58" s="16">
        <v>0</v>
      </c>
    </row>
    <row r="59" spans="1:6" x14ac:dyDescent="0.25">
      <c r="A59" s="42" t="s">
        <v>268</v>
      </c>
      <c r="B59" s="46" t="s">
        <v>267</v>
      </c>
      <c r="C59" s="47"/>
      <c r="D59" s="16">
        <f>D60</f>
        <v>2018.9</v>
      </c>
      <c r="E59" s="16">
        <f>E60</f>
        <v>0</v>
      </c>
      <c r="F59" s="16">
        <f>F60</f>
        <v>0</v>
      </c>
    </row>
    <row r="60" spans="1:6" x14ac:dyDescent="0.25">
      <c r="A60" s="42" t="s">
        <v>82</v>
      </c>
      <c r="B60" s="46" t="s">
        <v>267</v>
      </c>
      <c r="C60" s="47" t="s">
        <v>80</v>
      </c>
      <c r="D60" s="16">
        <v>2018.9</v>
      </c>
      <c r="E60" s="16">
        <v>0</v>
      </c>
      <c r="F60" s="16">
        <v>0</v>
      </c>
    </row>
    <row r="61" spans="1:6" x14ac:dyDescent="0.25">
      <c r="A61" s="42" t="s">
        <v>123</v>
      </c>
      <c r="B61" s="46" t="s">
        <v>124</v>
      </c>
      <c r="C61" s="47"/>
      <c r="D61" s="16">
        <f>D62</f>
        <v>9.1</v>
      </c>
      <c r="E61" s="16">
        <f t="shared" ref="E61:F62" si="21">E62</f>
        <v>9.1</v>
      </c>
      <c r="F61" s="16">
        <f t="shared" si="21"/>
        <v>0</v>
      </c>
    </row>
    <row r="62" spans="1:6" x14ac:dyDescent="0.25">
      <c r="A62" s="42" t="s">
        <v>126</v>
      </c>
      <c r="B62" s="46" t="s">
        <v>125</v>
      </c>
      <c r="C62" s="47"/>
      <c r="D62" s="16">
        <f>D63</f>
        <v>9.1</v>
      </c>
      <c r="E62" s="16">
        <f t="shared" si="21"/>
        <v>9.1</v>
      </c>
      <c r="F62" s="16">
        <f t="shared" si="21"/>
        <v>0</v>
      </c>
    </row>
    <row r="63" spans="1:6" x14ac:dyDescent="0.25">
      <c r="A63" s="42" t="s">
        <v>82</v>
      </c>
      <c r="B63" s="46" t="s">
        <v>125</v>
      </c>
      <c r="C63" s="47" t="s">
        <v>80</v>
      </c>
      <c r="D63" s="16">
        <v>9.1</v>
      </c>
      <c r="E63" s="16">
        <v>9.1</v>
      </c>
      <c r="F63" s="62">
        <v>0</v>
      </c>
    </row>
    <row r="64" spans="1:6" x14ac:dyDescent="0.25">
      <c r="A64" s="42" t="s">
        <v>128</v>
      </c>
      <c r="B64" s="46" t="s">
        <v>127</v>
      </c>
      <c r="C64" s="47"/>
      <c r="D64" s="16">
        <f>D65+D67+D69+D71</f>
        <v>3014.2</v>
      </c>
      <c r="E64" s="16">
        <f t="shared" ref="E64:F64" si="22">E65+E67+E69+E71</f>
        <v>1196.9000000000001</v>
      </c>
      <c r="F64" s="16">
        <f t="shared" si="22"/>
        <v>0</v>
      </c>
    </row>
    <row r="65" spans="1:6" x14ac:dyDescent="0.25">
      <c r="A65" s="42" t="s">
        <v>132</v>
      </c>
      <c r="B65" s="46" t="s">
        <v>129</v>
      </c>
      <c r="C65" s="47"/>
      <c r="D65" s="16">
        <f>D66</f>
        <v>1499.4</v>
      </c>
      <c r="E65" s="16">
        <f t="shared" ref="E65:F65" si="23">E66</f>
        <v>776.9</v>
      </c>
      <c r="F65" s="16">
        <f t="shared" si="23"/>
        <v>0</v>
      </c>
    </row>
    <row r="66" spans="1:6" x14ac:dyDescent="0.25">
      <c r="A66" s="42" t="s">
        <v>82</v>
      </c>
      <c r="B66" s="46" t="s">
        <v>129</v>
      </c>
      <c r="C66" s="47" t="s">
        <v>80</v>
      </c>
      <c r="D66" s="16">
        <f>866.4+420.5+212.5</f>
        <v>1499.4</v>
      </c>
      <c r="E66" s="16">
        <v>776.9</v>
      </c>
      <c r="F66" s="16">
        <v>0</v>
      </c>
    </row>
    <row r="67" spans="1:6" ht="31.5" x14ac:dyDescent="0.25">
      <c r="A67" s="42" t="s">
        <v>133</v>
      </c>
      <c r="B67" s="46" t="s">
        <v>130</v>
      </c>
      <c r="C67" s="47"/>
      <c r="D67" s="16">
        <f>D68</f>
        <v>0</v>
      </c>
      <c r="E67" s="16">
        <f t="shared" ref="E67:F67" si="24">E68</f>
        <v>316.60000000000002</v>
      </c>
      <c r="F67" s="16">
        <f t="shared" si="24"/>
        <v>0</v>
      </c>
    </row>
    <row r="68" spans="1:6" x14ac:dyDescent="0.25">
      <c r="A68" s="42" t="s">
        <v>82</v>
      </c>
      <c r="B68" s="46" t="s">
        <v>130</v>
      </c>
      <c r="C68" s="47" t="s">
        <v>80</v>
      </c>
      <c r="D68" s="16">
        <f>316.6-316.6</f>
        <v>0</v>
      </c>
      <c r="E68" s="16">
        <v>316.60000000000002</v>
      </c>
      <c r="F68" s="16">
        <v>0</v>
      </c>
    </row>
    <row r="69" spans="1:6" x14ac:dyDescent="0.25">
      <c r="A69" s="42" t="s">
        <v>134</v>
      </c>
      <c r="B69" s="46" t="s">
        <v>131</v>
      </c>
      <c r="C69" s="47"/>
      <c r="D69" s="16">
        <f>D70</f>
        <v>643.6</v>
      </c>
      <c r="E69" s="16">
        <f t="shared" ref="E69:F69" si="25">E70</f>
        <v>103.4</v>
      </c>
      <c r="F69" s="16">
        <f t="shared" si="25"/>
        <v>0</v>
      </c>
    </row>
    <row r="70" spans="1:6" x14ac:dyDescent="0.25">
      <c r="A70" s="42" t="s">
        <v>82</v>
      </c>
      <c r="B70" s="46" t="s">
        <v>131</v>
      </c>
      <c r="C70" s="47" t="s">
        <v>80</v>
      </c>
      <c r="D70" s="16">
        <f>99.4+516.1+149.6-121.5</f>
        <v>643.6</v>
      </c>
      <c r="E70" s="16">
        <v>103.4</v>
      </c>
      <c r="F70" s="62">
        <v>0</v>
      </c>
    </row>
    <row r="71" spans="1:6" ht="47.25" x14ac:dyDescent="0.25">
      <c r="A71" s="42" t="s">
        <v>186</v>
      </c>
      <c r="B71" s="46" t="s">
        <v>185</v>
      </c>
      <c r="C71" s="47"/>
      <c r="D71" s="16">
        <f>D72+D73</f>
        <v>871.2</v>
      </c>
      <c r="E71" s="16">
        <f t="shared" ref="E71:F71" si="26">E72+E73</f>
        <v>0</v>
      </c>
      <c r="F71" s="16">
        <f t="shared" si="26"/>
        <v>0</v>
      </c>
    </row>
    <row r="72" spans="1:6" ht="47.25" x14ac:dyDescent="0.25">
      <c r="A72" s="42" t="s">
        <v>87</v>
      </c>
      <c r="B72" s="46" t="s">
        <v>185</v>
      </c>
      <c r="C72" s="47" t="s">
        <v>86</v>
      </c>
      <c r="D72" s="16">
        <v>364.2</v>
      </c>
      <c r="E72" s="16">
        <v>0</v>
      </c>
      <c r="F72" s="62">
        <v>0</v>
      </c>
    </row>
    <row r="73" spans="1:6" x14ac:dyDescent="0.25">
      <c r="A73" s="42" t="s">
        <v>82</v>
      </c>
      <c r="B73" s="46" t="s">
        <v>185</v>
      </c>
      <c r="C73" s="47" t="s">
        <v>80</v>
      </c>
      <c r="D73" s="16">
        <v>507</v>
      </c>
      <c r="E73" s="16">
        <v>0</v>
      </c>
      <c r="F73" s="16">
        <v>0</v>
      </c>
    </row>
    <row r="74" spans="1:6" s="14" customFormat="1" ht="31.5" x14ac:dyDescent="0.25">
      <c r="A74" s="41" t="s">
        <v>142</v>
      </c>
      <c r="B74" s="45" t="s">
        <v>135</v>
      </c>
      <c r="C74" s="53"/>
      <c r="D74" s="15">
        <f>D75+D80+D84+D88</f>
        <v>9165.2000000000007</v>
      </c>
      <c r="E74" s="15">
        <f>E75+E80+E84+E88</f>
        <v>9366.8000000000011</v>
      </c>
      <c r="F74" s="15">
        <f>F75+F80+F84+F88</f>
        <v>9487.8000000000011</v>
      </c>
    </row>
    <row r="75" spans="1:6" x14ac:dyDescent="0.25">
      <c r="A75" s="42" t="s">
        <v>143</v>
      </c>
      <c r="B75" s="46" t="s">
        <v>136</v>
      </c>
      <c r="C75" s="47"/>
      <c r="D75" s="16">
        <f>D76</f>
        <v>7067.2</v>
      </c>
      <c r="E75" s="16">
        <f t="shared" ref="E75:F75" si="27">E76</f>
        <v>7309.1</v>
      </c>
      <c r="F75" s="16">
        <f t="shared" si="27"/>
        <v>7247.9000000000005</v>
      </c>
    </row>
    <row r="76" spans="1:6" x14ac:dyDescent="0.25">
      <c r="A76" s="42" t="s">
        <v>85</v>
      </c>
      <c r="B76" s="46" t="s">
        <v>137</v>
      </c>
      <c r="C76" s="47"/>
      <c r="D76" s="16">
        <f>D77+D78+D79</f>
        <v>7067.2</v>
      </c>
      <c r="E76" s="16">
        <f t="shared" ref="E76:F76" si="28">E77+E78+E79</f>
        <v>7309.1</v>
      </c>
      <c r="F76" s="16">
        <f t="shared" si="28"/>
        <v>7247.9000000000005</v>
      </c>
    </row>
    <row r="77" spans="1:6" ht="47.25" x14ac:dyDescent="0.25">
      <c r="A77" s="42" t="s">
        <v>87</v>
      </c>
      <c r="B77" s="46" t="s">
        <v>137</v>
      </c>
      <c r="C77" s="47" t="s">
        <v>86</v>
      </c>
      <c r="D77" s="16">
        <v>5199.8999999999996</v>
      </c>
      <c r="E77" s="16">
        <v>5378.5</v>
      </c>
      <c r="F77" s="16">
        <v>5378.5</v>
      </c>
    </row>
    <row r="78" spans="1:6" x14ac:dyDescent="0.25">
      <c r="A78" s="42" t="s">
        <v>82</v>
      </c>
      <c r="B78" s="46" t="s">
        <v>137</v>
      </c>
      <c r="C78" s="47" t="s">
        <v>80</v>
      </c>
      <c r="D78" s="16">
        <v>1867.2</v>
      </c>
      <c r="E78" s="16">
        <v>1930.5</v>
      </c>
      <c r="F78" s="62">
        <v>1869.3</v>
      </c>
    </row>
    <row r="79" spans="1:6" x14ac:dyDescent="0.25">
      <c r="A79" s="42" t="s">
        <v>70</v>
      </c>
      <c r="B79" s="46" t="s">
        <v>137</v>
      </c>
      <c r="C79" s="47" t="s">
        <v>81</v>
      </c>
      <c r="D79" s="16">
        <v>0.1</v>
      </c>
      <c r="E79" s="16">
        <v>0.1</v>
      </c>
      <c r="F79" s="62">
        <v>0.1</v>
      </c>
    </row>
    <row r="80" spans="1:6" x14ac:dyDescent="0.25">
      <c r="A80" s="42" t="s">
        <v>144</v>
      </c>
      <c r="B80" s="46" t="s">
        <v>138</v>
      </c>
      <c r="C80" s="47"/>
      <c r="D80" s="16">
        <f>D81</f>
        <v>451.6</v>
      </c>
      <c r="E80" s="16">
        <f t="shared" ref="E80:F80" si="29">E81</f>
        <v>411.6</v>
      </c>
      <c r="F80" s="16">
        <f t="shared" si="29"/>
        <v>411.6</v>
      </c>
    </row>
    <row r="81" spans="1:6" x14ac:dyDescent="0.25">
      <c r="A81" s="42" t="s">
        <v>145</v>
      </c>
      <c r="B81" s="46" t="s">
        <v>146</v>
      </c>
      <c r="C81" s="47"/>
      <c r="D81" s="16">
        <f>D83+D82</f>
        <v>451.6</v>
      </c>
      <c r="E81" s="16">
        <f t="shared" ref="E81:F81" si="30">E83+E82</f>
        <v>411.6</v>
      </c>
      <c r="F81" s="16">
        <f t="shared" si="30"/>
        <v>411.6</v>
      </c>
    </row>
    <row r="82" spans="1:6" x14ac:dyDescent="0.25">
      <c r="A82" s="42" t="s">
        <v>82</v>
      </c>
      <c r="B82" s="46" t="s">
        <v>146</v>
      </c>
      <c r="C82" s="47" t="s">
        <v>80</v>
      </c>
      <c r="D82" s="16">
        <f>65+40</f>
        <v>105</v>
      </c>
      <c r="E82" s="51">
        <v>65</v>
      </c>
      <c r="F82" s="51">
        <v>65</v>
      </c>
    </row>
    <row r="83" spans="1:6" ht="31.5" x14ac:dyDescent="0.25">
      <c r="A83" s="42" t="s">
        <v>148</v>
      </c>
      <c r="B83" s="46" t="s">
        <v>146</v>
      </c>
      <c r="C83" s="47" t="s">
        <v>147</v>
      </c>
      <c r="D83" s="16">
        <v>346.6</v>
      </c>
      <c r="E83" s="16">
        <v>346.6</v>
      </c>
      <c r="F83" s="62">
        <v>346.6</v>
      </c>
    </row>
    <row r="84" spans="1:6" ht="18.600000000000001" customHeight="1" x14ac:dyDescent="0.25">
      <c r="A84" s="42" t="s">
        <v>149</v>
      </c>
      <c r="B84" s="46" t="s">
        <v>139</v>
      </c>
      <c r="C84" s="47"/>
      <c r="D84" s="16">
        <f>D85</f>
        <v>1201.4000000000001</v>
      </c>
      <c r="E84" s="16">
        <f t="shared" ref="E84:F84" si="31">E85</f>
        <v>1211.0999999999999</v>
      </c>
      <c r="F84" s="16">
        <f t="shared" si="31"/>
        <v>1393.3</v>
      </c>
    </row>
    <row r="85" spans="1:6" x14ac:dyDescent="0.25">
      <c r="A85" s="42" t="s">
        <v>85</v>
      </c>
      <c r="B85" s="46" t="s">
        <v>150</v>
      </c>
      <c r="C85" s="47"/>
      <c r="D85" s="16">
        <f>D86+D87</f>
        <v>1201.4000000000001</v>
      </c>
      <c r="E85" s="16">
        <f t="shared" ref="E85:F85" si="32">E86+E87</f>
        <v>1211.0999999999999</v>
      </c>
      <c r="F85" s="16">
        <f t="shared" si="32"/>
        <v>1393.3</v>
      </c>
    </row>
    <row r="86" spans="1:6" ht="47.25" x14ac:dyDescent="0.25">
      <c r="A86" s="42" t="s">
        <v>87</v>
      </c>
      <c r="B86" s="46" t="s">
        <v>150</v>
      </c>
      <c r="C86" s="47" t="s">
        <v>86</v>
      </c>
      <c r="D86" s="16">
        <v>699.9</v>
      </c>
      <c r="E86" s="51">
        <v>702.6</v>
      </c>
      <c r="F86" s="63">
        <v>705.3</v>
      </c>
    </row>
    <row r="87" spans="1:6" x14ac:dyDescent="0.25">
      <c r="A87" s="42" t="s">
        <v>82</v>
      </c>
      <c r="B87" s="46" t="s">
        <v>150</v>
      </c>
      <c r="C87" s="47" t="s">
        <v>80</v>
      </c>
      <c r="D87" s="16">
        <v>501.5</v>
      </c>
      <c r="E87" s="51">
        <v>508.5</v>
      </c>
      <c r="F87" s="51">
        <v>688</v>
      </c>
    </row>
    <row r="88" spans="1:6" x14ac:dyDescent="0.25">
      <c r="A88" s="42" t="s">
        <v>151</v>
      </c>
      <c r="B88" s="46" t="s">
        <v>140</v>
      </c>
      <c r="C88" s="47"/>
      <c r="D88" s="16">
        <f>D89</f>
        <v>445</v>
      </c>
      <c r="E88" s="16">
        <f t="shared" ref="E88:F89" si="33">E89</f>
        <v>435</v>
      </c>
      <c r="F88" s="16">
        <f t="shared" si="33"/>
        <v>435</v>
      </c>
    </row>
    <row r="89" spans="1:6" x14ac:dyDescent="0.25">
      <c r="A89" s="42" t="s">
        <v>152</v>
      </c>
      <c r="B89" s="46" t="s">
        <v>141</v>
      </c>
      <c r="C89" s="47"/>
      <c r="D89" s="16">
        <f>D90</f>
        <v>445</v>
      </c>
      <c r="E89" s="16">
        <f t="shared" si="33"/>
        <v>435</v>
      </c>
      <c r="F89" s="16">
        <f t="shared" si="33"/>
        <v>435</v>
      </c>
    </row>
    <row r="90" spans="1:6" x14ac:dyDescent="0.25">
      <c r="A90" s="42" t="s">
        <v>82</v>
      </c>
      <c r="B90" s="46" t="s">
        <v>141</v>
      </c>
      <c r="C90" s="47" t="s">
        <v>80</v>
      </c>
      <c r="D90" s="16">
        <f>435-40+50</f>
        <v>445</v>
      </c>
      <c r="E90" s="16">
        <v>435</v>
      </c>
      <c r="F90" s="16">
        <v>435</v>
      </c>
    </row>
    <row r="91" spans="1:6" s="14" customFormat="1" ht="31.5" x14ac:dyDescent="0.25">
      <c r="A91" s="41" t="s">
        <v>270</v>
      </c>
      <c r="B91" s="45" t="s">
        <v>271</v>
      </c>
      <c r="C91" s="53"/>
      <c r="D91" s="15">
        <v>0</v>
      </c>
      <c r="E91" s="15">
        <v>0</v>
      </c>
      <c r="F91" s="15">
        <f>F92</f>
        <v>18039.900000000001</v>
      </c>
    </row>
    <row r="92" spans="1:6" x14ac:dyDescent="0.25">
      <c r="A92" s="42" t="s">
        <v>310</v>
      </c>
      <c r="B92" s="46" t="s">
        <v>309</v>
      </c>
      <c r="C92" s="47"/>
      <c r="D92" s="16">
        <v>0</v>
      </c>
      <c r="E92" s="16">
        <v>0</v>
      </c>
      <c r="F92" s="16">
        <f>F94</f>
        <v>18039.900000000001</v>
      </c>
    </row>
    <row r="93" spans="1:6" x14ac:dyDescent="0.25">
      <c r="A93" s="42" t="s">
        <v>269</v>
      </c>
      <c r="B93" s="46" t="s">
        <v>308</v>
      </c>
      <c r="C93" s="47"/>
      <c r="D93" s="16">
        <v>0</v>
      </c>
      <c r="E93" s="16">
        <v>0</v>
      </c>
      <c r="F93" s="16">
        <f>F94</f>
        <v>18039.900000000001</v>
      </c>
    </row>
    <row r="94" spans="1:6" x14ac:dyDescent="0.25">
      <c r="A94" s="42" t="s">
        <v>82</v>
      </c>
      <c r="B94" s="46" t="s">
        <v>308</v>
      </c>
      <c r="C94" s="47" t="s">
        <v>80</v>
      </c>
      <c r="D94" s="16">
        <v>0</v>
      </c>
      <c r="E94" s="16">
        <v>0</v>
      </c>
      <c r="F94" s="62">
        <v>18039.900000000001</v>
      </c>
    </row>
    <row r="95" spans="1:6" s="14" customFormat="1" x14ac:dyDescent="0.25">
      <c r="A95" s="60" t="s">
        <v>12</v>
      </c>
      <c r="B95" s="53" t="s">
        <v>43</v>
      </c>
      <c r="C95" s="53" t="s">
        <v>43</v>
      </c>
      <c r="D95" s="15">
        <f>D18+D36+D49+D74</f>
        <v>43104.7</v>
      </c>
      <c r="E95" s="15">
        <f>E18+E36+E49+E74</f>
        <v>32235.100000000006</v>
      </c>
      <c r="F95" s="15">
        <f>F18+F36+F49+F74+F91</f>
        <v>39862.9</v>
      </c>
    </row>
    <row r="96" spans="1:6" s="14" customFormat="1" ht="31.5" x14ac:dyDescent="0.25">
      <c r="A96" s="41" t="s">
        <v>153</v>
      </c>
      <c r="B96" s="45" t="s">
        <v>156</v>
      </c>
      <c r="C96" s="53"/>
      <c r="D96" s="15">
        <f>D97+D100+D103</f>
        <v>8362.7000000000007</v>
      </c>
      <c r="E96" s="15">
        <f t="shared" ref="E96:F96" si="34">E97+E100+E103</f>
        <v>7930.4000000000005</v>
      </c>
      <c r="F96" s="15">
        <f t="shared" si="34"/>
        <v>7930.4000000000005</v>
      </c>
    </row>
    <row r="97" spans="1:6" x14ac:dyDescent="0.25">
      <c r="A97" s="42" t="s">
        <v>154</v>
      </c>
      <c r="B97" s="46" t="s">
        <v>157</v>
      </c>
      <c r="C97" s="47"/>
      <c r="D97" s="16">
        <f>D98</f>
        <v>1329.4</v>
      </c>
      <c r="E97" s="16">
        <f t="shared" ref="E97:F98" si="35">E98</f>
        <v>1368.1000000000001</v>
      </c>
      <c r="F97" s="16">
        <f t="shared" si="35"/>
        <v>1368.1000000000001</v>
      </c>
    </row>
    <row r="98" spans="1:6" x14ac:dyDescent="0.25">
      <c r="A98" s="42" t="s">
        <v>155</v>
      </c>
      <c r="B98" s="46" t="s">
        <v>158</v>
      </c>
      <c r="C98" s="47"/>
      <c r="D98" s="16">
        <f>D99</f>
        <v>1329.4</v>
      </c>
      <c r="E98" s="16">
        <f t="shared" si="35"/>
        <v>1368.1000000000001</v>
      </c>
      <c r="F98" s="16">
        <f t="shared" si="35"/>
        <v>1368.1000000000001</v>
      </c>
    </row>
    <row r="99" spans="1:6" ht="47.25" x14ac:dyDescent="0.25">
      <c r="A99" s="42" t="s">
        <v>87</v>
      </c>
      <c r="B99" s="46" t="s">
        <v>158</v>
      </c>
      <c r="C99" s="47" t="s">
        <v>86</v>
      </c>
      <c r="D99" s="16">
        <f>1032.7+296.7</f>
        <v>1329.4</v>
      </c>
      <c r="E99" s="51">
        <f>1062.9+305.2</f>
        <v>1368.1000000000001</v>
      </c>
      <c r="F99" s="51">
        <f>1062.9+305.2</f>
        <v>1368.1000000000001</v>
      </c>
    </row>
    <row r="100" spans="1:6" x14ac:dyDescent="0.25">
      <c r="A100" s="42" t="s">
        <v>159</v>
      </c>
      <c r="B100" s="46" t="s">
        <v>160</v>
      </c>
      <c r="C100" s="47"/>
      <c r="D100" s="16">
        <f>D101</f>
        <v>6589.6</v>
      </c>
      <c r="E100" s="16">
        <f t="shared" ref="E100:F101" si="36">E101</f>
        <v>6550.9000000000005</v>
      </c>
      <c r="F100" s="16">
        <f t="shared" si="36"/>
        <v>6550.9000000000005</v>
      </c>
    </row>
    <row r="101" spans="1:6" x14ac:dyDescent="0.25">
      <c r="A101" s="42" t="s">
        <v>155</v>
      </c>
      <c r="B101" s="46" t="s">
        <v>161</v>
      </c>
      <c r="C101" s="47"/>
      <c r="D101" s="16">
        <f>D102</f>
        <v>6589.6</v>
      </c>
      <c r="E101" s="16">
        <f t="shared" si="36"/>
        <v>6550.9000000000005</v>
      </c>
      <c r="F101" s="16">
        <f t="shared" si="36"/>
        <v>6550.9000000000005</v>
      </c>
    </row>
    <row r="102" spans="1:6" ht="47.25" x14ac:dyDescent="0.25">
      <c r="A102" s="42" t="s">
        <v>87</v>
      </c>
      <c r="B102" s="46" t="s">
        <v>161</v>
      </c>
      <c r="C102" s="47" t="s">
        <v>86</v>
      </c>
      <c r="D102" s="16">
        <f>5619.3+970.3</f>
        <v>6589.6</v>
      </c>
      <c r="E102" s="16">
        <f>5589.1+961.8</f>
        <v>6550.9000000000005</v>
      </c>
      <c r="F102" s="16">
        <f>5589.1+961.8</f>
        <v>6550.9000000000005</v>
      </c>
    </row>
    <row r="103" spans="1:6" x14ac:dyDescent="0.25">
      <c r="A103" s="42" t="s">
        <v>165</v>
      </c>
      <c r="B103" s="46" t="s">
        <v>162</v>
      </c>
      <c r="C103" s="47"/>
      <c r="D103" s="16">
        <f>D104+D106</f>
        <v>443.7</v>
      </c>
      <c r="E103" s="16">
        <f t="shared" ref="E103:F103" si="37">E104+E106</f>
        <v>11.4</v>
      </c>
      <c r="F103" s="16">
        <f t="shared" si="37"/>
        <v>11.4</v>
      </c>
    </row>
    <row r="104" spans="1:6" ht="31.5" x14ac:dyDescent="0.25">
      <c r="A104" s="42" t="s">
        <v>164</v>
      </c>
      <c r="B104" s="46" t="s">
        <v>163</v>
      </c>
      <c r="C104" s="47"/>
      <c r="D104" s="16">
        <f>D105</f>
        <v>11.5</v>
      </c>
      <c r="E104" s="16">
        <f t="shared" ref="E104:F104" si="38">E105</f>
        <v>11.4</v>
      </c>
      <c r="F104" s="16">
        <f t="shared" si="38"/>
        <v>11.4</v>
      </c>
    </row>
    <row r="105" spans="1:6" x14ac:dyDescent="0.25">
      <c r="A105" s="42" t="s">
        <v>70</v>
      </c>
      <c r="B105" s="46" t="s">
        <v>163</v>
      </c>
      <c r="C105" s="47" t="s">
        <v>81</v>
      </c>
      <c r="D105" s="16">
        <v>11.5</v>
      </c>
      <c r="E105" s="16">
        <v>11.4</v>
      </c>
      <c r="F105" s="16">
        <v>11.4</v>
      </c>
    </row>
    <row r="106" spans="1:6" x14ac:dyDescent="0.25">
      <c r="A106" s="42" t="s">
        <v>217</v>
      </c>
      <c r="B106" s="46" t="s">
        <v>218</v>
      </c>
      <c r="C106" s="47"/>
      <c r="D106" s="16">
        <f>D107</f>
        <v>432.2</v>
      </c>
      <c r="E106" s="16">
        <f t="shared" ref="E106:F106" si="39">E107</f>
        <v>0</v>
      </c>
      <c r="F106" s="16">
        <f t="shared" si="39"/>
        <v>0</v>
      </c>
    </row>
    <row r="107" spans="1:6" x14ac:dyDescent="0.25">
      <c r="A107" s="42" t="s">
        <v>82</v>
      </c>
      <c r="B107" s="46" t="s">
        <v>218</v>
      </c>
      <c r="C107" s="47" t="s">
        <v>80</v>
      </c>
      <c r="D107" s="16">
        <v>432.2</v>
      </c>
      <c r="E107" s="51">
        <v>0</v>
      </c>
      <c r="F107" s="51">
        <v>0</v>
      </c>
    </row>
    <row r="108" spans="1:6" s="14" customFormat="1" x14ac:dyDescent="0.25">
      <c r="A108" s="41" t="s">
        <v>169</v>
      </c>
      <c r="B108" s="45" t="s">
        <v>170</v>
      </c>
      <c r="C108" s="53"/>
      <c r="D108" s="15">
        <f>D109+D112</f>
        <v>810.19999999999993</v>
      </c>
      <c r="E108" s="15">
        <f t="shared" ref="E108:F108" si="40">E109+E112</f>
        <v>511.3</v>
      </c>
      <c r="F108" s="15">
        <f t="shared" si="40"/>
        <v>527.9</v>
      </c>
    </row>
    <row r="109" spans="1:6" s="52" customFormat="1" x14ac:dyDescent="0.25">
      <c r="A109" s="42" t="s">
        <v>172</v>
      </c>
      <c r="B109" s="46" t="s">
        <v>171</v>
      </c>
      <c r="C109" s="50"/>
      <c r="D109" s="51">
        <f>D110</f>
        <v>3.8</v>
      </c>
      <c r="E109" s="51">
        <f t="shared" ref="E109:F110" si="41">E110</f>
        <v>3.8</v>
      </c>
      <c r="F109" s="51">
        <f t="shared" si="41"/>
        <v>3.8</v>
      </c>
    </row>
    <row r="110" spans="1:6" ht="31.5" x14ac:dyDescent="0.25">
      <c r="A110" s="42" t="s">
        <v>167</v>
      </c>
      <c r="B110" s="46" t="s">
        <v>173</v>
      </c>
      <c r="C110" s="47"/>
      <c r="D110" s="16">
        <f>D111</f>
        <v>3.8</v>
      </c>
      <c r="E110" s="16">
        <f t="shared" si="41"/>
        <v>3.8</v>
      </c>
      <c r="F110" s="16">
        <f t="shared" si="41"/>
        <v>3.8</v>
      </c>
    </row>
    <row r="111" spans="1:6" x14ac:dyDescent="0.25">
      <c r="A111" s="42" t="s">
        <v>82</v>
      </c>
      <c r="B111" s="46" t="s">
        <v>173</v>
      </c>
      <c r="C111" s="47" t="s">
        <v>80</v>
      </c>
      <c r="D111" s="16">
        <v>3.8</v>
      </c>
      <c r="E111" s="16">
        <v>3.8</v>
      </c>
      <c r="F111" s="16">
        <v>3.8</v>
      </c>
    </row>
    <row r="112" spans="1:6" x14ac:dyDescent="0.25">
      <c r="A112" s="42" t="s">
        <v>176</v>
      </c>
      <c r="B112" s="46" t="s">
        <v>174</v>
      </c>
      <c r="C112" s="47"/>
      <c r="D112" s="16">
        <f>D113+D115</f>
        <v>806.4</v>
      </c>
      <c r="E112" s="16">
        <f t="shared" ref="E112:F112" si="42">E113+E115</f>
        <v>507.5</v>
      </c>
      <c r="F112" s="16">
        <f t="shared" si="42"/>
        <v>524.1</v>
      </c>
    </row>
    <row r="113" spans="1:6" ht="31.5" x14ac:dyDescent="0.25">
      <c r="A113" s="42" t="s">
        <v>168</v>
      </c>
      <c r="B113" s="46" t="s">
        <v>175</v>
      </c>
      <c r="C113" s="47"/>
      <c r="D113" s="16">
        <f>D114</f>
        <v>492.2</v>
      </c>
      <c r="E113" s="16">
        <f t="shared" ref="E113:F113" si="43">E114</f>
        <v>507.5</v>
      </c>
      <c r="F113" s="16">
        <f t="shared" si="43"/>
        <v>524.1</v>
      </c>
    </row>
    <row r="114" spans="1:6" ht="47.25" x14ac:dyDescent="0.25">
      <c r="A114" s="42" t="s">
        <v>87</v>
      </c>
      <c r="B114" s="46" t="s">
        <v>175</v>
      </c>
      <c r="C114" s="47" t="s">
        <v>86</v>
      </c>
      <c r="D114" s="16">
        <f>494.7-2.5</f>
        <v>492.2</v>
      </c>
      <c r="E114" s="51">
        <f>509.4-1.9</f>
        <v>507.5</v>
      </c>
      <c r="F114" s="51">
        <f>509.4+14.7</f>
        <v>524.1</v>
      </c>
    </row>
    <row r="115" spans="1:6" ht="31.5" x14ac:dyDescent="0.25">
      <c r="A115" s="42" t="s">
        <v>168</v>
      </c>
      <c r="B115" s="46" t="s">
        <v>213</v>
      </c>
      <c r="C115" s="47"/>
      <c r="D115" s="16">
        <f>D116</f>
        <v>314.2</v>
      </c>
      <c r="E115" s="16">
        <f t="shared" ref="E115:F115" si="44">E116</f>
        <v>0</v>
      </c>
      <c r="F115" s="16">
        <f t="shared" si="44"/>
        <v>0</v>
      </c>
    </row>
    <row r="116" spans="1:6" ht="47.25" x14ac:dyDescent="0.25">
      <c r="A116" s="42" t="s">
        <v>87</v>
      </c>
      <c r="B116" s="46" t="s">
        <v>213</v>
      </c>
      <c r="C116" s="47" t="s">
        <v>86</v>
      </c>
      <c r="D116" s="16">
        <f>30.2+284</f>
        <v>314.2</v>
      </c>
      <c r="E116" s="107">
        <f>30.2-30.2</f>
        <v>0</v>
      </c>
      <c r="F116" s="107">
        <f>30.2-30.2</f>
        <v>0</v>
      </c>
    </row>
    <row r="117" spans="1:6" s="14" customFormat="1" x14ac:dyDescent="0.25">
      <c r="A117" s="41" t="s">
        <v>188</v>
      </c>
      <c r="B117" s="45" t="s">
        <v>177</v>
      </c>
      <c r="C117" s="53"/>
      <c r="D117" s="15">
        <f>D118+D121+D124</f>
        <v>401.79999999999995</v>
      </c>
      <c r="E117" s="15">
        <f t="shared" ref="E117:F117" si="45">E118+E121+E124</f>
        <v>0</v>
      </c>
      <c r="F117" s="15">
        <f t="shared" si="45"/>
        <v>0</v>
      </c>
    </row>
    <row r="118" spans="1:6" ht="31.5" x14ac:dyDescent="0.25">
      <c r="A118" s="42" t="s">
        <v>182</v>
      </c>
      <c r="B118" s="46" t="s">
        <v>178</v>
      </c>
      <c r="C118" s="47"/>
      <c r="D118" s="16">
        <f>D119</f>
        <v>56.6</v>
      </c>
      <c r="E118" s="16">
        <f t="shared" ref="E118:F119" si="46">E119</f>
        <v>0</v>
      </c>
      <c r="F118" s="16">
        <f t="shared" si="46"/>
        <v>0</v>
      </c>
    </row>
    <row r="119" spans="1:6" ht="31.5" x14ac:dyDescent="0.25">
      <c r="A119" s="42" t="s">
        <v>259</v>
      </c>
      <c r="B119" s="46" t="s">
        <v>179</v>
      </c>
      <c r="C119" s="47"/>
      <c r="D119" s="16">
        <f>D120</f>
        <v>56.6</v>
      </c>
      <c r="E119" s="16">
        <f t="shared" si="46"/>
        <v>0</v>
      </c>
      <c r="F119" s="16">
        <f t="shared" si="46"/>
        <v>0</v>
      </c>
    </row>
    <row r="120" spans="1:6" x14ac:dyDescent="0.25">
      <c r="A120" s="42" t="s">
        <v>96</v>
      </c>
      <c r="B120" s="46" t="s">
        <v>179</v>
      </c>
      <c r="C120" s="47" t="s">
        <v>105</v>
      </c>
      <c r="D120" s="16">
        <v>56.6</v>
      </c>
      <c r="E120" s="62">
        <v>0</v>
      </c>
      <c r="F120" s="62">
        <v>0</v>
      </c>
    </row>
    <row r="121" spans="1:6" x14ac:dyDescent="0.25">
      <c r="A121" s="42" t="s">
        <v>183</v>
      </c>
      <c r="B121" s="46" t="s">
        <v>180</v>
      </c>
      <c r="C121" s="47"/>
      <c r="D121" s="16">
        <f>D122</f>
        <v>128.69999999999999</v>
      </c>
      <c r="E121" s="16">
        <f t="shared" ref="E121:F122" si="47">E122</f>
        <v>0</v>
      </c>
      <c r="F121" s="16">
        <f t="shared" si="47"/>
        <v>0</v>
      </c>
    </row>
    <row r="122" spans="1:6" ht="31.5" x14ac:dyDescent="0.25">
      <c r="A122" s="42" t="s">
        <v>259</v>
      </c>
      <c r="B122" s="46" t="s">
        <v>181</v>
      </c>
      <c r="C122" s="47"/>
      <c r="D122" s="16">
        <f>D123</f>
        <v>128.69999999999999</v>
      </c>
      <c r="E122" s="16">
        <f t="shared" si="47"/>
        <v>0</v>
      </c>
      <c r="F122" s="16">
        <f t="shared" si="47"/>
        <v>0</v>
      </c>
    </row>
    <row r="123" spans="1:6" x14ac:dyDescent="0.25">
      <c r="A123" s="42" t="s">
        <v>96</v>
      </c>
      <c r="B123" s="46" t="s">
        <v>181</v>
      </c>
      <c r="C123" s="47" t="s">
        <v>105</v>
      </c>
      <c r="D123" s="16">
        <v>128.69999999999999</v>
      </c>
      <c r="E123" s="62">
        <v>0</v>
      </c>
      <c r="F123" s="62">
        <v>0</v>
      </c>
    </row>
    <row r="124" spans="1:6" x14ac:dyDescent="0.25">
      <c r="A124" s="61" t="s">
        <v>245</v>
      </c>
      <c r="B124" s="46" t="s">
        <v>184</v>
      </c>
      <c r="C124" s="47"/>
      <c r="D124" s="16">
        <f>D125</f>
        <v>216.5</v>
      </c>
      <c r="E124" s="16">
        <f t="shared" ref="E124:F125" si="48">E125</f>
        <v>0</v>
      </c>
      <c r="F124" s="16">
        <f t="shared" si="48"/>
        <v>0</v>
      </c>
    </row>
    <row r="125" spans="1:6" ht="31.5" x14ac:dyDescent="0.25">
      <c r="A125" s="61" t="s">
        <v>258</v>
      </c>
      <c r="B125" s="46" t="s">
        <v>193</v>
      </c>
      <c r="C125" s="47"/>
      <c r="D125" s="16">
        <f>D126</f>
        <v>216.5</v>
      </c>
      <c r="E125" s="16">
        <f t="shared" si="48"/>
        <v>0</v>
      </c>
      <c r="F125" s="16">
        <f t="shared" si="48"/>
        <v>0</v>
      </c>
    </row>
    <row r="126" spans="1:6" x14ac:dyDescent="0.25">
      <c r="A126" s="42" t="s">
        <v>96</v>
      </c>
      <c r="B126" s="46" t="s">
        <v>193</v>
      </c>
      <c r="C126" s="47" t="s">
        <v>105</v>
      </c>
      <c r="D126" s="16">
        <v>216.5</v>
      </c>
      <c r="E126" s="62">
        <v>0</v>
      </c>
      <c r="F126" s="62">
        <v>0</v>
      </c>
    </row>
    <row r="127" spans="1:6" s="14" customFormat="1" ht="31.5" x14ac:dyDescent="0.25">
      <c r="A127" s="41" t="s">
        <v>209</v>
      </c>
      <c r="B127" s="45" t="s">
        <v>208</v>
      </c>
      <c r="C127" s="53"/>
      <c r="D127" s="15">
        <f>D128+D130+D132+D134</f>
        <v>320.3</v>
      </c>
      <c r="E127" s="15">
        <f>E128+E130+E135</f>
        <v>0</v>
      </c>
      <c r="F127" s="15">
        <f>F128+F130+F135</f>
        <v>0</v>
      </c>
    </row>
    <row r="128" spans="1:6" ht="31.5" x14ac:dyDescent="0.25">
      <c r="A128" s="42" t="s">
        <v>211</v>
      </c>
      <c r="B128" s="46" t="s">
        <v>212</v>
      </c>
      <c r="C128" s="47"/>
      <c r="D128" s="16">
        <f>D129</f>
        <v>206.6</v>
      </c>
      <c r="E128" s="16">
        <f t="shared" ref="E128:F128" si="49">E129</f>
        <v>0</v>
      </c>
      <c r="F128" s="16">
        <f t="shared" si="49"/>
        <v>0</v>
      </c>
    </row>
    <row r="129" spans="1:6" x14ac:dyDescent="0.25">
      <c r="A129" s="42" t="s">
        <v>82</v>
      </c>
      <c r="B129" s="46" t="s">
        <v>212</v>
      </c>
      <c r="C129" s="47" t="s">
        <v>80</v>
      </c>
      <c r="D129" s="16">
        <f>31.6+160+15</f>
        <v>206.6</v>
      </c>
      <c r="E129" s="62">
        <v>0</v>
      </c>
      <c r="F129" s="62">
        <v>0</v>
      </c>
    </row>
    <row r="130" spans="1:6" ht="31.5" x14ac:dyDescent="0.25">
      <c r="A130" s="42" t="s">
        <v>166</v>
      </c>
      <c r="B130" s="46" t="s">
        <v>210</v>
      </c>
      <c r="C130" s="47"/>
      <c r="D130" s="16">
        <f>D131</f>
        <v>25</v>
      </c>
      <c r="E130" s="16">
        <f t="shared" ref="E130:F130" si="50">E131</f>
        <v>0</v>
      </c>
      <c r="F130" s="16">
        <f t="shared" si="50"/>
        <v>0</v>
      </c>
    </row>
    <row r="131" spans="1:6" x14ac:dyDescent="0.25">
      <c r="A131" s="42" t="s">
        <v>70</v>
      </c>
      <c r="B131" s="46" t="s">
        <v>210</v>
      </c>
      <c r="C131" s="47" t="s">
        <v>81</v>
      </c>
      <c r="D131" s="16">
        <f>85-60</f>
        <v>25</v>
      </c>
      <c r="E131" s="62">
        <v>0</v>
      </c>
      <c r="F131" s="62">
        <v>0</v>
      </c>
    </row>
    <row r="132" spans="1:6" x14ac:dyDescent="0.25">
      <c r="A132" s="42" t="s">
        <v>306</v>
      </c>
      <c r="B132" s="46" t="s">
        <v>307</v>
      </c>
      <c r="C132" s="47"/>
      <c r="D132" s="16">
        <f>D133</f>
        <v>60</v>
      </c>
    </row>
    <row r="133" spans="1:6" x14ac:dyDescent="0.25">
      <c r="A133" s="49" t="s">
        <v>69</v>
      </c>
      <c r="B133" s="46" t="s">
        <v>307</v>
      </c>
      <c r="C133" s="47" t="s">
        <v>92</v>
      </c>
      <c r="D133" s="16">
        <v>60</v>
      </c>
    </row>
    <row r="134" spans="1:6" x14ac:dyDescent="0.25">
      <c r="A134" s="42" t="s">
        <v>217</v>
      </c>
      <c r="B134" s="46" t="s">
        <v>216</v>
      </c>
      <c r="C134" s="47"/>
      <c r="D134" s="16">
        <f>D135</f>
        <v>28.7</v>
      </c>
      <c r="E134" s="16">
        <f t="shared" ref="E134:F134" si="51">E135</f>
        <v>0</v>
      </c>
      <c r="F134" s="16">
        <f t="shared" si="51"/>
        <v>0</v>
      </c>
    </row>
    <row r="135" spans="1:6" x14ac:dyDescent="0.25">
      <c r="A135" s="42" t="s">
        <v>82</v>
      </c>
      <c r="B135" s="46" t="s">
        <v>216</v>
      </c>
      <c r="C135" s="47" t="s">
        <v>80</v>
      </c>
      <c r="D135" s="16">
        <v>28.7</v>
      </c>
      <c r="E135" s="62">
        <v>0</v>
      </c>
      <c r="F135" s="62">
        <v>0</v>
      </c>
    </row>
    <row r="136" spans="1:6" s="14" customFormat="1" ht="24" customHeight="1" x14ac:dyDescent="0.25">
      <c r="A136" s="161" t="s">
        <v>13</v>
      </c>
      <c r="B136" s="161"/>
      <c r="C136" s="161"/>
      <c r="D136" s="15">
        <f>D127+D117+D108+D96</f>
        <v>9895</v>
      </c>
      <c r="E136" s="15">
        <f t="shared" ref="E136:F136" si="52">E127+E117+E108+E96</f>
        <v>8441.7000000000007</v>
      </c>
      <c r="F136" s="15">
        <f t="shared" si="52"/>
        <v>8458.3000000000011</v>
      </c>
    </row>
    <row r="137" spans="1:6" ht="29.25" customHeight="1" x14ac:dyDescent="0.25">
      <c r="A137" s="56" t="s">
        <v>14</v>
      </c>
      <c r="D137" s="110">
        <v>0</v>
      </c>
      <c r="E137" s="110">
        <v>1029.9000000000001</v>
      </c>
      <c r="F137" s="110">
        <f>11898.4-3582</f>
        <v>8316.4</v>
      </c>
    </row>
    <row r="138" spans="1:6" x14ac:dyDescent="0.25">
      <c r="A138" s="56"/>
      <c r="D138" s="110"/>
      <c r="E138" s="110"/>
      <c r="F138" s="110"/>
    </row>
    <row r="139" spans="1:6" ht="14.25" customHeight="1" x14ac:dyDescent="0.25"/>
    <row r="140" spans="1:6" ht="74.25" customHeight="1" x14ac:dyDescent="0.25">
      <c r="A140" s="126" t="s">
        <v>249</v>
      </c>
      <c r="B140" s="7"/>
      <c r="C140" s="7"/>
      <c r="E140" s="159" t="s">
        <v>275</v>
      </c>
      <c r="F140" s="159"/>
    </row>
    <row r="149" spans="5:6" x14ac:dyDescent="0.25">
      <c r="E149" s="14"/>
      <c r="F149" s="14"/>
    </row>
    <row r="173" spans="5:6" x14ac:dyDescent="0.25">
      <c r="E173" s="16"/>
    </row>
    <row r="174" spans="5:6" x14ac:dyDescent="0.25">
      <c r="E174" s="16"/>
    </row>
    <row r="175" spans="5:6" x14ac:dyDescent="0.25">
      <c r="E175" s="16"/>
    </row>
    <row r="176" spans="5:6" x14ac:dyDescent="0.25">
      <c r="E176" s="14"/>
      <c r="F176" s="14"/>
    </row>
    <row r="193" spans="5:6" x14ac:dyDescent="0.25">
      <c r="E193" s="14"/>
      <c r="F193" s="14"/>
    </row>
    <row r="197" spans="5:6" x14ac:dyDescent="0.25">
      <c r="E197" s="14"/>
      <c r="F197" s="14"/>
    </row>
    <row r="198" spans="5:6" x14ac:dyDescent="0.25">
      <c r="E198" s="14"/>
      <c r="F198" s="14"/>
    </row>
    <row r="210" spans="5:6" x14ac:dyDescent="0.25">
      <c r="E210" s="14"/>
      <c r="F210" s="14"/>
    </row>
    <row r="211" spans="5:6" x14ac:dyDescent="0.25">
      <c r="E211" s="52"/>
      <c r="F211" s="52"/>
    </row>
    <row r="219" spans="5:6" x14ac:dyDescent="0.25">
      <c r="E219" s="14"/>
      <c r="F219" s="14"/>
    </row>
    <row r="229" spans="5:6" x14ac:dyDescent="0.25">
      <c r="E229" s="14"/>
      <c r="F229" s="14"/>
    </row>
    <row r="230" spans="5:6" x14ac:dyDescent="0.25">
      <c r="E230" s="16"/>
    </row>
    <row r="231" spans="5:6" x14ac:dyDescent="0.25">
      <c r="E231" s="16"/>
    </row>
    <row r="236" spans="5:6" x14ac:dyDescent="0.25">
      <c r="E236" s="14"/>
      <c r="F236" s="14"/>
    </row>
    <row r="237" spans="5:6" x14ac:dyDescent="0.25">
      <c r="E237" s="14"/>
      <c r="F237" s="14"/>
    </row>
  </sheetData>
  <mergeCells count="18">
    <mergeCell ref="B1:F1"/>
    <mergeCell ref="B2:F2"/>
    <mergeCell ref="B3:F3"/>
    <mergeCell ref="B4:F4"/>
    <mergeCell ref="B5:F5"/>
    <mergeCell ref="E140:F140"/>
    <mergeCell ref="D14:F14"/>
    <mergeCell ref="A12:F12"/>
    <mergeCell ref="B14:B15"/>
    <mergeCell ref="C14:C15"/>
    <mergeCell ref="A136:C136"/>
    <mergeCell ref="A17:C17"/>
    <mergeCell ref="A14:A15"/>
    <mergeCell ref="B6:E6"/>
    <mergeCell ref="B7:E7"/>
    <mergeCell ref="B8:E8"/>
    <mergeCell ref="B9:E9"/>
    <mergeCell ref="B10:E10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view="pageBreakPreview" zoomScaleNormal="100" zoomScaleSheetLayoutView="100" workbookViewId="0">
      <selection activeCell="E6" sqref="E6"/>
    </sheetView>
  </sheetViews>
  <sheetFormatPr defaultRowHeight="15.75" x14ac:dyDescent="0.25"/>
  <cols>
    <col min="1" max="1" width="53" customWidth="1"/>
    <col min="2" max="2" width="6" customWidth="1"/>
    <col min="3" max="3" width="5.625" customWidth="1"/>
    <col min="4" max="4" width="5.375" customWidth="1"/>
    <col min="5" max="5" width="12.75" customWidth="1"/>
    <col min="6" max="6" width="5.625" customWidth="1"/>
    <col min="7" max="9" width="8.125" customWidth="1"/>
  </cols>
  <sheetData>
    <row r="1" spans="1:10" ht="18.75" x14ac:dyDescent="0.3">
      <c r="D1" s="163" t="s">
        <v>6</v>
      </c>
      <c r="E1" s="163"/>
      <c r="F1" s="163"/>
      <c r="G1" s="163"/>
      <c r="H1" s="163"/>
      <c r="I1" s="163"/>
    </row>
    <row r="2" spans="1:10" ht="18.75" x14ac:dyDescent="0.3">
      <c r="D2" s="163" t="s">
        <v>0</v>
      </c>
      <c r="E2" s="163"/>
      <c r="F2" s="163"/>
      <c r="G2" s="163"/>
      <c r="H2" s="163"/>
      <c r="I2" s="163"/>
    </row>
    <row r="3" spans="1:10" ht="18.75" x14ac:dyDescent="0.3">
      <c r="D3" s="163" t="s">
        <v>1</v>
      </c>
      <c r="E3" s="163"/>
      <c r="F3" s="163"/>
      <c r="G3" s="163"/>
      <c r="H3" s="163"/>
      <c r="I3" s="163"/>
    </row>
    <row r="4" spans="1:10" ht="18.75" x14ac:dyDescent="0.3">
      <c r="D4" s="163" t="s">
        <v>2</v>
      </c>
      <c r="E4" s="163"/>
      <c r="F4" s="163"/>
      <c r="G4" s="163"/>
      <c r="H4" s="163"/>
      <c r="I4" s="163"/>
    </row>
    <row r="5" spans="1:10" ht="18.75" x14ac:dyDescent="0.3">
      <c r="D5" s="124"/>
      <c r="E5" s="158" t="s">
        <v>316</v>
      </c>
      <c r="F5" s="158"/>
      <c r="G5" s="158"/>
      <c r="H5" s="158"/>
      <c r="I5" s="158"/>
    </row>
    <row r="6" spans="1:10" ht="18.75" x14ac:dyDescent="0.3">
      <c r="B6" s="98" t="s">
        <v>285</v>
      </c>
      <c r="C6" s="98"/>
      <c r="D6" s="98"/>
      <c r="E6" s="98"/>
      <c r="F6" s="98"/>
      <c r="G6" s="98"/>
      <c r="H6" s="98"/>
      <c r="I6" s="98"/>
    </row>
    <row r="7" spans="1:10" ht="18.75" x14ac:dyDescent="0.3">
      <c r="B7" s="133" t="s">
        <v>293</v>
      </c>
      <c r="C7" s="133"/>
      <c r="D7" s="133"/>
      <c r="E7" s="133"/>
      <c r="F7" s="133"/>
      <c r="G7" s="133"/>
      <c r="H7" s="133"/>
      <c r="I7" s="133"/>
    </row>
    <row r="8" spans="1:10" ht="18.75" x14ac:dyDescent="0.3">
      <c r="B8" s="98" t="s">
        <v>294</v>
      </c>
      <c r="C8" s="98"/>
      <c r="D8" s="98"/>
      <c r="E8" s="98"/>
      <c r="F8" s="102"/>
    </row>
    <row r="9" spans="1:10" ht="18.75" x14ac:dyDescent="0.3">
      <c r="B9" s="98" t="s">
        <v>296</v>
      </c>
      <c r="C9" s="98"/>
      <c r="D9" s="98"/>
      <c r="E9" s="98"/>
      <c r="F9" s="102"/>
    </row>
    <row r="10" spans="1:10" ht="18.75" x14ac:dyDescent="0.3">
      <c r="B10" s="133" t="s">
        <v>295</v>
      </c>
      <c r="C10" s="133"/>
      <c r="D10" s="133"/>
      <c r="E10" s="133"/>
      <c r="F10" s="133"/>
      <c r="G10" s="133"/>
      <c r="H10" s="133"/>
      <c r="I10" s="133"/>
    </row>
    <row r="11" spans="1:10" ht="18.75" x14ac:dyDescent="0.3">
      <c r="D11" s="163"/>
      <c r="E11" s="163"/>
      <c r="F11" s="163"/>
      <c r="G11" s="163"/>
      <c r="H11" s="163"/>
      <c r="I11" s="163"/>
    </row>
    <row r="12" spans="1:10" ht="35.450000000000003" customHeight="1" x14ac:dyDescent="0.3">
      <c r="A12" s="146" t="s">
        <v>243</v>
      </c>
      <c r="B12" s="146"/>
      <c r="C12" s="146"/>
      <c r="D12" s="146"/>
      <c r="E12" s="146"/>
      <c r="F12" s="146"/>
      <c r="G12" s="146"/>
      <c r="H12" s="146"/>
      <c r="I12" s="146"/>
    </row>
    <row r="14" spans="1:10" ht="15.6" customHeight="1" x14ac:dyDescent="0.25">
      <c r="A14" s="160" t="s">
        <v>11</v>
      </c>
      <c r="B14" s="164" t="s">
        <v>241</v>
      </c>
      <c r="C14" s="164" t="s">
        <v>232</v>
      </c>
      <c r="D14" s="164" t="s">
        <v>233</v>
      </c>
      <c r="E14" s="164" t="s">
        <v>239</v>
      </c>
      <c r="F14" s="164" t="s">
        <v>240</v>
      </c>
      <c r="G14" s="160" t="s">
        <v>10</v>
      </c>
      <c r="H14" s="160"/>
      <c r="I14" s="160"/>
    </row>
    <row r="15" spans="1:10" s="7" customFormat="1" ht="19.149999999999999" customHeight="1" x14ac:dyDescent="0.25">
      <c r="A15" s="160"/>
      <c r="B15" s="164"/>
      <c r="C15" s="164"/>
      <c r="D15" s="164"/>
      <c r="E15" s="164"/>
      <c r="F15" s="164"/>
      <c r="G15" s="104" t="s">
        <v>4</v>
      </c>
      <c r="H15" s="93" t="s">
        <v>5</v>
      </c>
      <c r="I15" s="104" t="s">
        <v>215</v>
      </c>
      <c r="J15" s="1"/>
    </row>
    <row r="16" spans="1:10" x14ac:dyDescent="0.25">
      <c r="A16" s="92">
        <v>1</v>
      </c>
      <c r="B16" s="92">
        <v>2</v>
      </c>
      <c r="C16" s="92">
        <v>3</v>
      </c>
      <c r="D16" s="92">
        <v>4</v>
      </c>
      <c r="E16" s="92">
        <v>5</v>
      </c>
      <c r="F16" s="92">
        <v>6</v>
      </c>
      <c r="G16" s="92">
        <v>7</v>
      </c>
      <c r="H16" s="92">
        <v>8</v>
      </c>
      <c r="I16" s="92">
        <v>9</v>
      </c>
    </row>
    <row r="17" spans="1:11" x14ac:dyDescent="0.25">
      <c r="A17" s="41" t="s">
        <v>236</v>
      </c>
      <c r="B17" s="45"/>
      <c r="C17" s="69"/>
      <c r="D17" s="69"/>
      <c r="E17" s="69"/>
      <c r="F17" s="69"/>
      <c r="G17" s="67">
        <f>G18</f>
        <v>52999.700000000004</v>
      </c>
      <c r="H17" s="67">
        <f>H18</f>
        <v>41706.700000000004</v>
      </c>
      <c r="I17" s="67">
        <f>I18</f>
        <v>56637.599999999999</v>
      </c>
      <c r="K17" s="68"/>
    </row>
    <row r="18" spans="1:11" ht="31.5" x14ac:dyDescent="0.25">
      <c r="A18" s="41" t="s">
        <v>159</v>
      </c>
      <c r="B18" s="45">
        <v>992</v>
      </c>
      <c r="C18" s="69"/>
      <c r="D18" s="69"/>
      <c r="E18" s="69"/>
      <c r="F18" s="69"/>
      <c r="G18" s="70">
        <f>G19+G83+G91+G107+G124+G157+G166+G181+G190</f>
        <v>52999.700000000004</v>
      </c>
      <c r="H18" s="70">
        <f>H19+H83+H91+H107+H124+H157+H166+H181+H190</f>
        <v>41706.700000000004</v>
      </c>
      <c r="I18" s="70">
        <f>I19+I83+I91+I107+I124+I157+I166+I181+I190</f>
        <v>56637.599999999999</v>
      </c>
    </row>
    <row r="19" spans="1:11" s="74" customFormat="1" x14ac:dyDescent="0.25">
      <c r="A19" s="71" t="s">
        <v>189</v>
      </c>
      <c r="B19" s="72">
        <v>992</v>
      </c>
      <c r="C19" s="72" t="s">
        <v>56</v>
      </c>
      <c r="D19" s="72"/>
      <c r="E19" s="72"/>
      <c r="F19" s="72"/>
      <c r="G19" s="87">
        <f>G20+G25+G37+G45+G49</f>
        <v>21852.400000000001</v>
      </c>
      <c r="H19" s="87">
        <f>H20+H25+H37+H45+H49</f>
        <v>19720.300000000003</v>
      </c>
      <c r="I19" s="87">
        <f>I20+I25+I37+I45+I49</f>
        <v>19809.600000000002</v>
      </c>
    </row>
    <row r="20" spans="1:11" ht="45.75" customHeight="1" x14ac:dyDescent="0.25">
      <c r="A20" s="42" t="s">
        <v>45</v>
      </c>
      <c r="B20" s="46">
        <v>992</v>
      </c>
      <c r="C20" s="46" t="s">
        <v>56</v>
      </c>
      <c r="D20" s="46" t="s">
        <v>57</v>
      </c>
      <c r="E20" s="46"/>
      <c r="F20" s="46"/>
      <c r="G20" s="75">
        <f t="shared" ref="G20:I21" si="0">G21</f>
        <v>1329.4</v>
      </c>
      <c r="H20" s="75">
        <f t="shared" si="0"/>
        <v>1368.1000000000001</v>
      </c>
      <c r="I20" s="75">
        <f t="shared" si="0"/>
        <v>1368.1000000000001</v>
      </c>
    </row>
    <row r="21" spans="1:11" ht="44.25" customHeight="1" x14ac:dyDescent="0.25">
      <c r="A21" s="42" t="s">
        <v>153</v>
      </c>
      <c r="B21" s="46">
        <v>992</v>
      </c>
      <c r="C21" s="46" t="s">
        <v>56</v>
      </c>
      <c r="D21" s="46" t="s">
        <v>57</v>
      </c>
      <c r="E21" s="46" t="s">
        <v>156</v>
      </c>
      <c r="F21" s="46"/>
      <c r="G21" s="75">
        <f t="shared" si="0"/>
        <v>1329.4</v>
      </c>
      <c r="H21" s="75">
        <f t="shared" si="0"/>
        <v>1368.1000000000001</v>
      </c>
      <c r="I21" s="75">
        <f t="shared" si="0"/>
        <v>1368.1000000000001</v>
      </c>
    </row>
    <row r="22" spans="1:11" ht="31.5" x14ac:dyDescent="0.25">
      <c r="A22" s="42" t="s">
        <v>154</v>
      </c>
      <c r="B22" s="46">
        <v>992</v>
      </c>
      <c r="C22" s="46" t="s">
        <v>56</v>
      </c>
      <c r="D22" s="46" t="s">
        <v>57</v>
      </c>
      <c r="E22" s="46" t="s">
        <v>157</v>
      </c>
      <c r="F22" s="46"/>
      <c r="G22" s="75">
        <f>G24</f>
        <v>1329.4</v>
      </c>
      <c r="H22" s="75">
        <f>H24</f>
        <v>1368.1000000000001</v>
      </c>
      <c r="I22" s="75">
        <f>I24</f>
        <v>1368.1000000000001</v>
      </c>
    </row>
    <row r="23" spans="1:11" ht="31.5" x14ac:dyDescent="0.25">
      <c r="A23" s="42" t="s">
        <v>190</v>
      </c>
      <c r="B23" s="46">
        <v>992</v>
      </c>
      <c r="C23" s="46" t="s">
        <v>56</v>
      </c>
      <c r="D23" s="46" t="s">
        <v>57</v>
      </c>
      <c r="E23" s="46" t="s">
        <v>158</v>
      </c>
      <c r="F23" s="46"/>
      <c r="G23" s="75">
        <f>G24</f>
        <v>1329.4</v>
      </c>
      <c r="H23" s="75">
        <f>H24</f>
        <v>1368.1000000000001</v>
      </c>
      <c r="I23" s="75">
        <f>I24</f>
        <v>1368.1000000000001</v>
      </c>
    </row>
    <row r="24" spans="1:11" ht="80.25" customHeight="1" x14ac:dyDescent="0.25">
      <c r="A24" s="42" t="s">
        <v>87</v>
      </c>
      <c r="B24" s="46">
        <v>992</v>
      </c>
      <c r="C24" s="46" t="s">
        <v>56</v>
      </c>
      <c r="D24" s="46" t="s">
        <v>57</v>
      </c>
      <c r="E24" s="46" t="s">
        <v>158</v>
      </c>
      <c r="F24" s="46" t="s">
        <v>86</v>
      </c>
      <c r="G24" s="75">
        <f>1032.7+296.7</f>
        <v>1329.4</v>
      </c>
      <c r="H24" s="75">
        <f>1062.9+305.2</f>
        <v>1368.1000000000001</v>
      </c>
      <c r="I24" s="75">
        <f>1062.9+305.2</f>
        <v>1368.1000000000001</v>
      </c>
    </row>
    <row r="25" spans="1:11" ht="63" x14ac:dyDescent="0.25">
      <c r="A25" s="42" t="s">
        <v>191</v>
      </c>
      <c r="B25" s="46">
        <v>992</v>
      </c>
      <c r="C25" s="46" t="s">
        <v>56</v>
      </c>
      <c r="D25" s="46" t="s">
        <v>59</v>
      </c>
      <c r="E25" s="46"/>
      <c r="F25" s="46"/>
      <c r="G25" s="75">
        <f>G26+G30+G34</f>
        <v>6809.9000000000005</v>
      </c>
      <c r="H25" s="75">
        <f>H26+H30</f>
        <v>6554.7000000000007</v>
      </c>
      <c r="I25" s="75">
        <f>I26+I30</f>
        <v>6554.7000000000007</v>
      </c>
    </row>
    <row r="26" spans="1:11" ht="45" customHeight="1" x14ac:dyDescent="0.25">
      <c r="A26" s="42" t="s">
        <v>153</v>
      </c>
      <c r="B26" s="46">
        <v>992</v>
      </c>
      <c r="C26" s="46" t="s">
        <v>56</v>
      </c>
      <c r="D26" s="46" t="s">
        <v>59</v>
      </c>
      <c r="E26" s="46" t="s">
        <v>156</v>
      </c>
      <c r="F26" s="46"/>
      <c r="G26" s="75">
        <f>G27</f>
        <v>6589.6</v>
      </c>
      <c r="H26" s="75">
        <f t="shared" ref="H26:I26" si="1">H27</f>
        <v>6550.9000000000005</v>
      </c>
      <c r="I26" s="75">
        <f t="shared" si="1"/>
        <v>6550.9000000000005</v>
      </c>
    </row>
    <row r="27" spans="1:11" ht="31.5" x14ac:dyDescent="0.25">
      <c r="A27" s="42" t="s">
        <v>159</v>
      </c>
      <c r="B27" s="46">
        <v>992</v>
      </c>
      <c r="C27" s="46" t="s">
        <v>56</v>
      </c>
      <c r="D27" s="46" t="s">
        <v>59</v>
      </c>
      <c r="E27" s="46" t="s">
        <v>160</v>
      </c>
      <c r="F27" s="46"/>
      <c r="G27" s="75">
        <f>G28</f>
        <v>6589.6</v>
      </c>
      <c r="H27" s="75">
        <f>H28</f>
        <v>6550.9000000000005</v>
      </c>
      <c r="I27" s="75">
        <f>I28</f>
        <v>6550.9000000000005</v>
      </c>
    </row>
    <row r="28" spans="1:11" ht="31.5" x14ac:dyDescent="0.25">
      <c r="A28" s="42" t="s">
        <v>190</v>
      </c>
      <c r="B28" s="46">
        <v>992</v>
      </c>
      <c r="C28" s="46" t="s">
        <v>56</v>
      </c>
      <c r="D28" s="46" t="s">
        <v>59</v>
      </c>
      <c r="E28" s="46" t="s">
        <v>161</v>
      </c>
      <c r="F28" s="46"/>
      <c r="G28" s="75">
        <f>G29</f>
        <v>6589.6</v>
      </c>
      <c r="H28" s="75">
        <f>H29</f>
        <v>6550.9000000000005</v>
      </c>
      <c r="I28" s="75">
        <f>I29</f>
        <v>6550.9000000000005</v>
      </c>
    </row>
    <row r="29" spans="1:11" ht="78" customHeight="1" x14ac:dyDescent="0.25">
      <c r="A29" s="42" t="s">
        <v>87</v>
      </c>
      <c r="B29" s="46">
        <v>992</v>
      </c>
      <c r="C29" s="46" t="s">
        <v>56</v>
      </c>
      <c r="D29" s="46" t="s">
        <v>59</v>
      </c>
      <c r="E29" s="46" t="s">
        <v>161</v>
      </c>
      <c r="F29" s="46" t="s">
        <v>86</v>
      </c>
      <c r="G29" s="75">
        <f>5619.3+970.3</f>
        <v>6589.6</v>
      </c>
      <c r="H29" s="75">
        <f>5589.1+961.8</f>
        <v>6550.9000000000005</v>
      </c>
      <c r="I29" s="75">
        <f>5589.1+961.8</f>
        <v>6550.9000000000005</v>
      </c>
    </row>
    <row r="30" spans="1:11" x14ac:dyDescent="0.25">
      <c r="A30" s="42" t="s">
        <v>169</v>
      </c>
      <c r="B30" s="46" t="s">
        <v>192</v>
      </c>
      <c r="C30" s="46" t="s">
        <v>56</v>
      </c>
      <c r="D30" s="46" t="s">
        <v>59</v>
      </c>
      <c r="E30" s="46" t="s">
        <v>170</v>
      </c>
      <c r="F30" s="46"/>
      <c r="G30" s="75">
        <f t="shared" ref="G30:I32" si="2">G31</f>
        <v>3.8</v>
      </c>
      <c r="H30" s="75">
        <f t="shared" si="2"/>
        <v>3.8</v>
      </c>
      <c r="I30" s="75">
        <f t="shared" si="2"/>
        <v>3.8</v>
      </c>
    </row>
    <row r="31" spans="1:11" ht="31.5" x14ac:dyDescent="0.25">
      <c r="A31" s="42" t="s">
        <v>172</v>
      </c>
      <c r="B31" s="46">
        <v>992</v>
      </c>
      <c r="C31" s="46" t="s">
        <v>56</v>
      </c>
      <c r="D31" s="46" t="s">
        <v>59</v>
      </c>
      <c r="E31" s="46" t="s">
        <v>171</v>
      </c>
      <c r="F31" s="46"/>
      <c r="G31" s="75">
        <f t="shared" si="2"/>
        <v>3.8</v>
      </c>
      <c r="H31" s="75">
        <f t="shared" si="2"/>
        <v>3.8</v>
      </c>
      <c r="I31" s="75">
        <f t="shared" si="2"/>
        <v>3.8</v>
      </c>
    </row>
    <row r="32" spans="1:11" ht="47.25" x14ac:dyDescent="0.25">
      <c r="A32" s="42" t="s">
        <v>167</v>
      </c>
      <c r="B32" s="46" t="s">
        <v>192</v>
      </c>
      <c r="C32" s="46" t="s">
        <v>56</v>
      </c>
      <c r="D32" s="46" t="s">
        <v>59</v>
      </c>
      <c r="E32" s="46" t="s">
        <v>173</v>
      </c>
      <c r="F32" s="46"/>
      <c r="G32" s="75">
        <f t="shared" si="2"/>
        <v>3.8</v>
      </c>
      <c r="H32" s="75">
        <f t="shared" si="2"/>
        <v>3.8</v>
      </c>
      <c r="I32" s="75">
        <f t="shared" si="2"/>
        <v>3.8</v>
      </c>
    </row>
    <row r="33" spans="1:10" ht="31.5" x14ac:dyDescent="0.25">
      <c r="A33" s="42" t="s">
        <v>71</v>
      </c>
      <c r="B33" s="46" t="s">
        <v>192</v>
      </c>
      <c r="C33" s="46" t="s">
        <v>56</v>
      </c>
      <c r="D33" s="46" t="s">
        <v>59</v>
      </c>
      <c r="E33" s="46" t="s">
        <v>173</v>
      </c>
      <c r="F33" s="46" t="s">
        <v>80</v>
      </c>
      <c r="G33" s="75">
        <v>3.8</v>
      </c>
      <c r="H33" s="75">
        <v>3.8</v>
      </c>
      <c r="I33" s="75">
        <v>3.8</v>
      </c>
    </row>
    <row r="34" spans="1:10" ht="31.5" x14ac:dyDescent="0.25">
      <c r="A34" s="42" t="s">
        <v>242</v>
      </c>
      <c r="B34" s="42">
        <v>992</v>
      </c>
      <c r="C34" s="46" t="s">
        <v>56</v>
      </c>
      <c r="D34" s="46" t="s">
        <v>59</v>
      </c>
      <c r="E34" s="46" t="s">
        <v>184</v>
      </c>
      <c r="F34" s="46"/>
      <c r="G34" s="75">
        <f t="shared" ref="G34:I35" si="3">G35</f>
        <v>216.5</v>
      </c>
      <c r="H34" s="75">
        <f t="shared" si="3"/>
        <v>0</v>
      </c>
      <c r="I34" s="75">
        <f t="shared" si="3"/>
        <v>0</v>
      </c>
    </row>
    <row r="35" spans="1:10" ht="49.9" customHeight="1" x14ac:dyDescent="0.25">
      <c r="A35" s="42" t="s">
        <v>258</v>
      </c>
      <c r="B35" s="42">
        <v>992</v>
      </c>
      <c r="C35" s="46" t="s">
        <v>56</v>
      </c>
      <c r="D35" s="46" t="s">
        <v>59</v>
      </c>
      <c r="E35" s="46" t="s">
        <v>193</v>
      </c>
      <c r="F35" s="46"/>
      <c r="G35" s="75">
        <f t="shared" si="3"/>
        <v>216.5</v>
      </c>
      <c r="H35" s="75">
        <f t="shared" si="3"/>
        <v>0</v>
      </c>
      <c r="I35" s="75">
        <f t="shared" si="3"/>
        <v>0</v>
      </c>
    </row>
    <row r="36" spans="1:10" x14ac:dyDescent="0.25">
      <c r="A36" s="42" t="s">
        <v>96</v>
      </c>
      <c r="B36" s="42">
        <v>992</v>
      </c>
      <c r="C36" s="46" t="s">
        <v>56</v>
      </c>
      <c r="D36" s="46" t="s">
        <v>59</v>
      </c>
      <c r="E36" s="46" t="s">
        <v>193</v>
      </c>
      <c r="F36" s="46" t="s">
        <v>105</v>
      </c>
      <c r="G36" s="75">
        <v>216.5</v>
      </c>
      <c r="H36" s="75">
        <v>0</v>
      </c>
      <c r="I36" s="75">
        <v>0</v>
      </c>
    </row>
    <row r="37" spans="1:10" ht="49.5" customHeight="1" x14ac:dyDescent="0.25">
      <c r="A37" s="42" t="s">
        <v>47</v>
      </c>
      <c r="B37" s="42">
        <v>992</v>
      </c>
      <c r="C37" s="46" t="s">
        <v>56</v>
      </c>
      <c r="D37" s="46" t="s">
        <v>65</v>
      </c>
      <c r="E37" s="46"/>
      <c r="F37" s="46"/>
      <c r="G37" s="75">
        <f>G38</f>
        <v>185.29999999999998</v>
      </c>
      <c r="H37" s="75">
        <f>H38</f>
        <v>0</v>
      </c>
      <c r="I37" s="75">
        <f>I38</f>
        <v>0</v>
      </c>
    </row>
    <row r="38" spans="1:10" s="66" customFormat="1" ht="31.5" x14ac:dyDescent="0.25">
      <c r="A38" s="42" t="s">
        <v>188</v>
      </c>
      <c r="B38" s="42">
        <v>992</v>
      </c>
      <c r="C38" s="46" t="s">
        <v>56</v>
      </c>
      <c r="D38" s="46" t="s">
        <v>65</v>
      </c>
      <c r="E38" s="46" t="s">
        <v>177</v>
      </c>
      <c r="F38" s="46"/>
      <c r="G38" s="75">
        <f>G39+G42</f>
        <v>185.29999999999998</v>
      </c>
      <c r="H38" s="75">
        <f>H39+H42+H34</f>
        <v>0</v>
      </c>
      <c r="I38" s="75">
        <f>I39+I42+I34</f>
        <v>0</v>
      </c>
    </row>
    <row r="39" spans="1:10" ht="31.5" x14ac:dyDescent="0.25">
      <c r="A39" s="42" t="s">
        <v>182</v>
      </c>
      <c r="B39" s="42">
        <v>992</v>
      </c>
      <c r="C39" s="46" t="s">
        <v>56</v>
      </c>
      <c r="D39" s="46" t="s">
        <v>65</v>
      </c>
      <c r="E39" s="46" t="s">
        <v>178</v>
      </c>
      <c r="F39" s="46"/>
      <c r="G39" s="75">
        <f t="shared" ref="G39:I40" si="4">G40</f>
        <v>56.6</v>
      </c>
      <c r="H39" s="75">
        <f t="shared" si="4"/>
        <v>0</v>
      </c>
      <c r="I39" s="75">
        <f t="shared" si="4"/>
        <v>0</v>
      </c>
    </row>
    <row r="40" spans="1:10" ht="47.25" x14ac:dyDescent="0.25">
      <c r="A40" s="42" t="s">
        <v>259</v>
      </c>
      <c r="B40" s="42">
        <v>992</v>
      </c>
      <c r="C40" s="46" t="s">
        <v>56</v>
      </c>
      <c r="D40" s="46" t="s">
        <v>65</v>
      </c>
      <c r="E40" s="46" t="s">
        <v>179</v>
      </c>
      <c r="F40" s="46"/>
      <c r="G40" s="75">
        <f t="shared" si="4"/>
        <v>56.6</v>
      </c>
      <c r="H40" s="75">
        <f t="shared" si="4"/>
        <v>0</v>
      </c>
      <c r="I40" s="75">
        <f t="shared" si="4"/>
        <v>0</v>
      </c>
    </row>
    <row r="41" spans="1:10" x14ac:dyDescent="0.25">
      <c r="A41" s="42" t="s">
        <v>96</v>
      </c>
      <c r="B41" s="42">
        <v>992</v>
      </c>
      <c r="C41" s="46" t="s">
        <v>56</v>
      </c>
      <c r="D41" s="46" t="s">
        <v>65</v>
      </c>
      <c r="E41" s="46" t="s">
        <v>179</v>
      </c>
      <c r="F41" s="46" t="s">
        <v>105</v>
      </c>
      <c r="G41" s="75">
        <v>56.6</v>
      </c>
      <c r="H41" s="75">
        <v>0</v>
      </c>
      <c r="I41" s="75">
        <v>0</v>
      </c>
    </row>
    <row r="42" spans="1:10" ht="31.5" x14ac:dyDescent="0.25">
      <c r="A42" s="42" t="s">
        <v>183</v>
      </c>
      <c r="B42" s="42">
        <v>992</v>
      </c>
      <c r="C42" s="46" t="s">
        <v>56</v>
      </c>
      <c r="D42" s="46" t="s">
        <v>65</v>
      </c>
      <c r="E42" s="46" t="s">
        <v>180</v>
      </c>
      <c r="F42" s="46"/>
      <c r="G42" s="75">
        <f t="shared" ref="G42:I43" si="5">G43</f>
        <v>128.69999999999999</v>
      </c>
      <c r="H42" s="75">
        <f t="shared" si="5"/>
        <v>0</v>
      </c>
      <c r="I42" s="75">
        <f t="shared" si="5"/>
        <v>0</v>
      </c>
    </row>
    <row r="43" spans="1:10" ht="47.25" x14ac:dyDescent="0.25">
      <c r="A43" s="42" t="s">
        <v>259</v>
      </c>
      <c r="B43" s="42">
        <v>992</v>
      </c>
      <c r="C43" s="46" t="s">
        <v>56</v>
      </c>
      <c r="D43" s="46" t="s">
        <v>65</v>
      </c>
      <c r="E43" s="46" t="s">
        <v>181</v>
      </c>
      <c r="F43" s="46"/>
      <c r="G43" s="75">
        <f t="shared" si="5"/>
        <v>128.69999999999999</v>
      </c>
      <c r="H43" s="75">
        <f t="shared" si="5"/>
        <v>0</v>
      </c>
      <c r="I43" s="75">
        <f t="shared" si="5"/>
        <v>0</v>
      </c>
    </row>
    <row r="44" spans="1:10" x14ac:dyDescent="0.25">
      <c r="A44" s="42" t="s">
        <v>96</v>
      </c>
      <c r="B44" s="42">
        <v>992</v>
      </c>
      <c r="C44" s="46" t="s">
        <v>56</v>
      </c>
      <c r="D44" s="46" t="s">
        <v>65</v>
      </c>
      <c r="E44" s="46" t="s">
        <v>181</v>
      </c>
      <c r="F44" s="46" t="s">
        <v>105</v>
      </c>
      <c r="G44" s="75">
        <v>128.69999999999999</v>
      </c>
      <c r="H44" s="75">
        <v>0</v>
      </c>
      <c r="I44" s="75">
        <v>0</v>
      </c>
    </row>
    <row r="45" spans="1:10" x14ac:dyDescent="0.25">
      <c r="A45" s="42" t="s">
        <v>204</v>
      </c>
      <c r="B45" s="46" t="s">
        <v>192</v>
      </c>
      <c r="C45" s="46" t="s">
        <v>56</v>
      </c>
      <c r="D45" s="46" t="s">
        <v>63</v>
      </c>
      <c r="E45" s="46"/>
      <c r="F45" s="46"/>
      <c r="G45" s="75">
        <f t="shared" ref="G45:I47" si="6">G46</f>
        <v>25</v>
      </c>
      <c r="H45" s="75">
        <f t="shared" si="6"/>
        <v>0</v>
      </c>
      <c r="I45" s="75">
        <f t="shared" si="6"/>
        <v>0</v>
      </c>
    </row>
    <row r="46" spans="1:10" ht="31.5" x14ac:dyDescent="0.25">
      <c r="A46" s="42" t="s">
        <v>209</v>
      </c>
      <c r="B46" s="46">
        <v>992</v>
      </c>
      <c r="C46" s="46" t="s">
        <v>56</v>
      </c>
      <c r="D46" s="46" t="s">
        <v>63</v>
      </c>
      <c r="E46" s="46" t="s">
        <v>208</v>
      </c>
      <c r="F46" s="46"/>
      <c r="G46" s="75">
        <f t="shared" si="6"/>
        <v>25</v>
      </c>
      <c r="H46" s="75">
        <f t="shared" si="6"/>
        <v>0</v>
      </c>
      <c r="I46" s="75">
        <f t="shared" si="6"/>
        <v>0</v>
      </c>
    </row>
    <row r="47" spans="1:10" ht="31.5" x14ac:dyDescent="0.25">
      <c r="A47" s="42" t="s">
        <v>166</v>
      </c>
      <c r="B47" s="46">
        <v>992</v>
      </c>
      <c r="C47" s="46" t="s">
        <v>56</v>
      </c>
      <c r="D47" s="46" t="s">
        <v>63</v>
      </c>
      <c r="E47" s="46" t="s">
        <v>210</v>
      </c>
      <c r="F47" s="46"/>
      <c r="G47" s="75">
        <f t="shared" si="6"/>
        <v>25</v>
      </c>
      <c r="H47" s="75">
        <f t="shared" si="6"/>
        <v>0</v>
      </c>
      <c r="I47" s="75">
        <f t="shared" si="6"/>
        <v>0</v>
      </c>
    </row>
    <row r="48" spans="1:10" ht="18" customHeight="1" x14ac:dyDescent="0.25">
      <c r="A48" s="42" t="s">
        <v>70</v>
      </c>
      <c r="B48" s="46">
        <v>992</v>
      </c>
      <c r="C48" s="46" t="s">
        <v>56</v>
      </c>
      <c r="D48" s="46" t="s">
        <v>63</v>
      </c>
      <c r="E48" s="46" t="s">
        <v>210</v>
      </c>
      <c r="F48" s="46" t="s">
        <v>81</v>
      </c>
      <c r="G48" s="75">
        <f>85-60</f>
        <v>25</v>
      </c>
      <c r="H48" s="75">
        <v>0</v>
      </c>
      <c r="I48" s="75">
        <v>0</v>
      </c>
      <c r="J48" s="55"/>
    </row>
    <row r="49" spans="1:9" x14ac:dyDescent="0.25">
      <c r="A49" s="42" t="s">
        <v>48</v>
      </c>
      <c r="B49" s="47" t="s">
        <v>192</v>
      </c>
      <c r="C49" s="47" t="s">
        <v>56</v>
      </c>
      <c r="D49" s="47" t="s">
        <v>66</v>
      </c>
      <c r="E49" s="76"/>
      <c r="F49" s="77"/>
      <c r="G49" s="16">
        <f>G70+G50+G65+G76</f>
        <v>13502.8</v>
      </c>
      <c r="H49" s="16">
        <f>H70+H50+H65+H76</f>
        <v>11797.500000000002</v>
      </c>
      <c r="I49" s="16">
        <f>I70+I50+I65+I76</f>
        <v>11886.800000000001</v>
      </c>
    </row>
    <row r="50" spans="1:9" s="66" customFormat="1" ht="63" x14ac:dyDescent="0.25">
      <c r="A50" s="44" t="s">
        <v>72</v>
      </c>
      <c r="B50" s="64" t="s">
        <v>192</v>
      </c>
      <c r="C50" s="64" t="s">
        <v>56</v>
      </c>
      <c r="D50" s="64" t="s">
        <v>66</v>
      </c>
      <c r="E50" s="46" t="s">
        <v>73</v>
      </c>
      <c r="F50" s="78"/>
      <c r="G50" s="65">
        <f>G51+G55+G60</f>
        <v>12367.199999999999</v>
      </c>
      <c r="H50" s="65">
        <f>H51+H55+H60</f>
        <v>11389.500000000002</v>
      </c>
      <c r="I50" s="65">
        <f>I51+I55+I60</f>
        <v>11478.800000000001</v>
      </c>
    </row>
    <row r="51" spans="1:9" x14ac:dyDescent="0.25">
      <c r="A51" s="44" t="s">
        <v>77</v>
      </c>
      <c r="B51" s="47" t="s">
        <v>192</v>
      </c>
      <c r="C51" s="47" t="s">
        <v>56</v>
      </c>
      <c r="D51" s="47" t="s">
        <v>66</v>
      </c>
      <c r="E51" s="46" t="s">
        <v>74</v>
      </c>
      <c r="F51" s="77"/>
      <c r="G51" s="16">
        <f>G52</f>
        <v>1307.8</v>
      </c>
      <c r="H51" s="16">
        <f>H52</f>
        <v>1302.6000000000001</v>
      </c>
      <c r="I51" s="16">
        <f>I52</f>
        <v>1330.9</v>
      </c>
    </row>
    <row r="52" spans="1:9" ht="31.5" x14ac:dyDescent="0.25">
      <c r="A52" s="44" t="s">
        <v>78</v>
      </c>
      <c r="B52" s="47" t="s">
        <v>192</v>
      </c>
      <c r="C52" s="47" t="s">
        <v>56</v>
      </c>
      <c r="D52" s="47" t="s">
        <v>66</v>
      </c>
      <c r="E52" s="46" t="s">
        <v>79</v>
      </c>
      <c r="F52" s="77"/>
      <c r="G52" s="16">
        <f>G53+G54</f>
        <v>1307.8</v>
      </c>
      <c r="H52" s="16">
        <f>H53+H54</f>
        <v>1302.6000000000001</v>
      </c>
      <c r="I52" s="16">
        <f>I53+I54</f>
        <v>1330.9</v>
      </c>
    </row>
    <row r="53" spans="1:9" ht="31.5" x14ac:dyDescent="0.25">
      <c r="A53" s="42" t="s">
        <v>82</v>
      </c>
      <c r="B53" s="47" t="s">
        <v>192</v>
      </c>
      <c r="C53" s="47" t="s">
        <v>56</v>
      </c>
      <c r="D53" s="47" t="s">
        <v>66</v>
      </c>
      <c r="E53" s="46" t="s">
        <v>79</v>
      </c>
      <c r="F53" s="77">
        <v>200</v>
      </c>
      <c r="G53" s="16">
        <v>1302.3</v>
      </c>
      <c r="H53" s="16">
        <v>1300.2</v>
      </c>
      <c r="I53" s="16">
        <v>1330</v>
      </c>
    </row>
    <row r="54" spans="1:9" ht="17.25" customHeight="1" x14ac:dyDescent="0.25">
      <c r="A54" s="42" t="s">
        <v>70</v>
      </c>
      <c r="B54" s="47" t="s">
        <v>192</v>
      </c>
      <c r="C54" s="47" t="s">
        <v>56</v>
      </c>
      <c r="D54" s="47" t="s">
        <v>66</v>
      </c>
      <c r="E54" s="46" t="s">
        <v>79</v>
      </c>
      <c r="F54" s="77">
        <v>800</v>
      </c>
      <c r="G54" s="16">
        <v>5.5</v>
      </c>
      <c r="H54" s="16">
        <v>2.4</v>
      </c>
      <c r="I54" s="16">
        <v>0.9</v>
      </c>
    </row>
    <row r="55" spans="1:9" x14ac:dyDescent="0.25">
      <c r="A55" s="44" t="s">
        <v>83</v>
      </c>
      <c r="B55" s="47" t="s">
        <v>192</v>
      </c>
      <c r="C55" s="47" t="s">
        <v>56</v>
      </c>
      <c r="D55" s="47" t="s">
        <v>66</v>
      </c>
      <c r="E55" s="46" t="s">
        <v>75</v>
      </c>
      <c r="F55" s="77"/>
      <c r="G55" s="16">
        <f>G56</f>
        <v>10855.1</v>
      </c>
      <c r="H55" s="16">
        <f>H56</f>
        <v>9879.4000000000015</v>
      </c>
      <c r="I55" s="16">
        <f>I56</f>
        <v>9937.0000000000018</v>
      </c>
    </row>
    <row r="56" spans="1:9" ht="31.5" x14ac:dyDescent="0.25">
      <c r="A56" s="44" t="s">
        <v>85</v>
      </c>
      <c r="B56" s="47" t="s">
        <v>192</v>
      </c>
      <c r="C56" s="47" t="s">
        <v>56</v>
      </c>
      <c r="D56" s="47" t="s">
        <v>66</v>
      </c>
      <c r="E56" s="46" t="s">
        <v>84</v>
      </c>
      <c r="F56" s="77"/>
      <c r="G56" s="16">
        <f>G57+G58+G59</f>
        <v>10855.1</v>
      </c>
      <c r="H56" s="16">
        <f>H57+H58+H59</f>
        <v>9879.4000000000015</v>
      </c>
      <c r="I56" s="16">
        <f>I57+I58+I59</f>
        <v>9937.0000000000018</v>
      </c>
    </row>
    <row r="57" spans="1:9" ht="78.75" x14ac:dyDescent="0.25">
      <c r="A57" s="42" t="s">
        <v>87</v>
      </c>
      <c r="B57" s="47" t="s">
        <v>192</v>
      </c>
      <c r="C57" s="47" t="s">
        <v>56</v>
      </c>
      <c r="D57" s="47" t="s">
        <v>66</v>
      </c>
      <c r="E57" s="46" t="s">
        <v>84</v>
      </c>
      <c r="F57" s="77">
        <v>100</v>
      </c>
      <c r="G57" s="16">
        <v>8089</v>
      </c>
      <c r="H57" s="16">
        <v>8426.7000000000007</v>
      </c>
      <c r="I57" s="16">
        <v>8426.7000000000007</v>
      </c>
    </row>
    <row r="58" spans="1:9" ht="31.5" x14ac:dyDescent="0.25">
      <c r="A58" s="42" t="s">
        <v>82</v>
      </c>
      <c r="B58" s="47" t="s">
        <v>192</v>
      </c>
      <c r="C58" s="47" t="s">
        <v>56</v>
      </c>
      <c r="D58" s="47" t="s">
        <v>66</v>
      </c>
      <c r="E58" s="46" t="s">
        <v>84</v>
      </c>
      <c r="F58" s="77">
        <v>200</v>
      </c>
      <c r="G58" s="16">
        <f>1956+800</f>
        <v>2756</v>
      </c>
      <c r="H58" s="16">
        <v>1442.5</v>
      </c>
      <c r="I58" s="16">
        <v>1500.2</v>
      </c>
    </row>
    <row r="59" spans="1:9" ht="14.25" customHeight="1" x14ac:dyDescent="0.25">
      <c r="A59" s="42" t="s">
        <v>70</v>
      </c>
      <c r="B59" s="47" t="s">
        <v>192</v>
      </c>
      <c r="C59" s="47" t="s">
        <v>56</v>
      </c>
      <c r="D59" s="47" t="s">
        <v>66</v>
      </c>
      <c r="E59" s="46" t="s">
        <v>84</v>
      </c>
      <c r="F59" s="77">
        <v>800</v>
      </c>
      <c r="G59" s="16">
        <v>10.1</v>
      </c>
      <c r="H59" s="16">
        <v>10.199999999999999</v>
      </c>
      <c r="I59" s="16">
        <v>10.1</v>
      </c>
    </row>
    <row r="60" spans="1:9" x14ac:dyDescent="0.25">
      <c r="A60" s="44" t="s">
        <v>88</v>
      </c>
      <c r="B60" s="47" t="s">
        <v>192</v>
      </c>
      <c r="C60" s="47" t="s">
        <v>56</v>
      </c>
      <c r="D60" s="47" t="s">
        <v>66</v>
      </c>
      <c r="E60" s="46" t="s">
        <v>76</v>
      </c>
      <c r="F60" s="77"/>
      <c r="G60" s="16">
        <f>G61+G63</f>
        <v>204.3</v>
      </c>
      <c r="H60" s="16">
        <f>H61+H63</f>
        <v>207.5</v>
      </c>
      <c r="I60" s="16">
        <f>I61+I63</f>
        <v>210.9</v>
      </c>
    </row>
    <row r="61" spans="1:9" ht="31.5" x14ac:dyDescent="0.25">
      <c r="A61" s="44" t="s">
        <v>89</v>
      </c>
      <c r="B61" s="47" t="s">
        <v>192</v>
      </c>
      <c r="C61" s="47" t="s">
        <v>56</v>
      </c>
      <c r="D61" s="47" t="s">
        <v>66</v>
      </c>
      <c r="E61" s="46" t="s">
        <v>90</v>
      </c>
      <c r="F61" s="77"/>
      <c r="G61" s="16">
        <f>G62</f>
        <v>96.3</v>
      </c>
      <c r="H61" s="16">
        <f>H62</f>
        <v>99.5</v>
      </c>
      <c r="I61" s="16">
        <f>I62</f>
        <v>102.9</v>
      </c>
    </row>
    <row r="62" spans="1:9" ht="31.5" x14ac:dyDescent="0.25">
      <c r="A62" s="44" t="s">
        <v>71</v>
      </c>
      <c r="B62" s="47" t="s">
        <v>192</v>
      </c>
      <c r="C62" s="47" t="s">
        <v>56</v>
      </c>
      <c r="D62" s="47" t="s">
        <v>66</v>
      </c>
      <c r="E62" s="46" t="s">
        <v>90</v>
      </c>
      <c r="F62" s="77">
        <v>200</v>
      </c>
      <c r="G62" s="16">
        <v>96.3</v>
      </c>
      <c r="H62" s="16">
        <v>99.5</v>
      </c>
      <c r="I62" s="16">
        <v>102.9</v>
      </c>
    </row>
    <row r="63" spans="1:9" ht="31.5" x14ac:dyDescent="0.25">
      <c r="A63" s="42" t="s">
        <v>91</v>
      </c>
      <c r="B63" s="47" t="s">
        <v>192</v>
      </c>
      <c r="C63" s="47" t="s">
        <v>56</v>
      </c>
      <c r="D63" s="47" t="s">
        <v>66</v>
      </c>
      <c r="E63" s="46" t="s">
        <v>93</v>
      </c>
      <c r="F63" s="77"/>
      <c r="G63" s="16">
        <f>G64</f>
        <v>108</v>
      </c>
      <c r="H63" s="16">
        <f>H64</f>
        <v>108</v>
      </c>
      <c r="I63" s="16">
        <f>I64</f>
        <v>108</v>
      </c>
    </row>
    <row r="64" spans="1:9" x14ac:dyDescent="0.25">
      <c r="A64" s="42" t="s">
        <v>69</v>
      </c>
      <c r="B64" s="47" t="s">
        <v>192</v>
      </c>
      <c r="C64" s="47" t="s">
        <v>56</v>
      </c>
      <c r="D64" s="47" t="s">
        <v>66</v>
      </c>
      <c r="E64" s="46" t="s">
        <v>93</v>
      </c>
      <c r="F64" s="77">
        <v>300</v>
      </c>
      <c r="G64" s="16">
        <v>108</v>
      </c>
      <c r="H64" s="16">
        <v>108</v>
      </c>
      <c r="I64" s="16">
        <v>108</v>
      </c>
    </row>
    <row r="65" spans="1:9" ht="47.25" x14ac:dyDescent="0.25">
      <c r="A65" s="42" t="s">
        <v>214</v>
      </c>
      <c r="B65" s="47" t="s">
        <v>192</v>
      </c>
      <c r="C65" s="47" t="s">
        <v>56</v>
      </c>
      <c r="D65" s="47" t="s">
        <v>66</v>
      </c>
      <c r="E65" s="46" t="s">
        <v>135</v>
      </c>
      <c r="F65" s="77"/>
      <c r="G65" s="16">
        <f t="shared" ref="G65:I66" si="7">G66</f>
        <v>396.6</v>
      </c>
      <c r="H65" s="16">
        <f t="shared" si="7"/>
        <v>396.6</v>
      </c>
      <c r="I65" s="16">
        <f t="shared" si="7"/>
        <v>396.6</v>
      </c>
    </row>
    <row r="66" spans="1:9" ht="31.5" x14ac:dyDescent="0.25">
      <c r="A66" s="42" t="s">
        <v>144</v>
      </c>
      <c r="B66" s="47" t="s">
        <v>192</v>
      </c>
      <c r="C66" s="47" t="s">
        <v>56</v>
      </c>
      <c r="D66" s="47" t="s">
        <v>66</v>
      </c>
      <c r="E66" s="46" t="s">
        <v>138</v>
      </c>
      <c r="F66" s="77"/>
      <c r="G66" s="16">
        <f t="shared" si="7"/>
        <v>396.6</v>
      </c>
      <c r="H66" s="16">
        <f t="shared" si="7"/>
        <v>396.6</v>
      </c>
      <c r="I66" s="16">
        <f t="shared" si="7"/>
        <v>396.6</v>
      </c>
    </row>
    <row r="67" spans="1:9" ht="31.5" x14ac:dyDescent="0.25">
      <c r="A67" s="42" t="s">
        <v>145</v>
      </c>
      <c r="B67" s="47" t="s">
        <v>192</v>
      </c>
      <c r="C67" s="47" t="s">
        <v>56</v>
      </c>
      <c r="D67" s="47" t="s">
        <v>66</v>
      </c>
      <c r="E67" s="46" t="s">
        <v>146</v>
      </c>
      <c r="F67" s="77"/>
      <c r="G67" s="16">
        <f>G68+G69</f>
        <v>396.6</v>
      </c>
      <c r="H67" s="16">
        <f>H68+H69</f>
        <v>396.6</v>
      </c>
      <c r="I67" s="16">
        <f>I68+I69</f>
        <v>396.6</v>
      </c>
    </row>
    <row r="68" spans="1:9" ht="31.5" x14ac:dyDescent="0.25">
      <c r="A68" s="42" t="s">
        <v>71</v>
      </c>
      <c r="B68" s="47" t="s">
        <v>192</v>
      </c>
      <c r="C68" s="47" t="s">
        <v>56</v>
      </c>
      <c r="D68" s="47" t="s">
        <v>66</v>
      </c>
      <c r="E68" s="46" t="s">
        <v>146</v>
      </c>
      <c r="F68" s="77">
        <v>200</v>
      </c>
      <c r="G68" s="16">
        <v>50</v>
      </c>
      <c r="H68" s="16">
        <v>50</v>
      </c>
      <c r="I68" s="16">
        <v>50</v>
      </c>
    </row>
    <row r="69" spans="1:9" ht="31.5" x14ac:dyDescent="0.25">
      <c r="A69" s="42" t="s">
        <v>148</v>
      </c>
      <c r="B69" s="47" t="s">
        <v>192</v>
      </c>
      <c r="C69" s="47" t="s">
        <v>56</v>
      </c>
      <c r="D69" s="47" t="s">
        <v>66</v>
      </c>
      <c r="E69" s="46" t="s">
        <v>146</v>
      </c>
      <c r="F69" s="77">
        <v>600</v>
      </c>
      <c r="G69" s="16">
        <v>346.6</v>
      </c>
      <c r="H69" s="16">
        <v>346.6</v>
      </c>
      <c r="I69" s="16">
        <v>346.6</v>
      </c>
    </row>
    <row r="70" spans="1:9" ht="47.25" x14ac:dyDescent="0.25">
      <c r="A70" s="42" t="s">
        <v>153</v>
      </c>
      <c r="B70" s="47" t="s">
        <v>192</v>
      </c>
      <c r="C70" s="47" t="s">
        <v>56</v>
      </c>
      <c r="D70" s="47" t="s">
        <v>66</v>
      </c>
      <c r="E70" s="46" t="s">
        <v>156</v>
      </c>
      <c r="F70" s="77"/>
      <c r="G70" s="16">
        <f>G71</f>
        <v>443.7</v>
      </c>
      <c r="H70" s="16">
        <f>H71</f>
        <v>11.4</v>
      </c>
      <c r="I70" s="16">
        <f>I71</f>
        <v>11.4</v>
      </c>
    </row>
    <row r="71" spans="1:9" ht="31.5" x14ac:dyDescent="0.25">
      <c r="A71" s="42" t="s">
        <v>165</v>
      </c>
      <c r="B71" s="47" t="s">
        <v>192</v>
      </c>
      <c r="C71" s="47" t="s">
        <v>56</v>
      </c>
      <c r="D71" s="47" t="s">
        <v>66</v>
      </c>
      <c r="E71" s="46" t="s">
        <v>162</v>
      </c>
      <c r="F71" s="77"/>
      <c r="G71" s="16">
        <f>G72+G74</f>
        <v>443.7</v>
      </c>
      <c r="H71" s="16">
        <f t="shared" ref="H71:I71" si="8">H72+H74</f>
        <v>11.4</v>
      </c>
      <c r="I71" s="16">
        <f t="shared" si="8"/>
        <v>11.4</v>
      </c>
    </row>
    <row r="72" spans="1:9" ht="31.5" x14ac:dyDescent="0.25">
      <c r="A72" s="42" t="s">
        <v>164</v>
      </c>
      <c r="B72" s="47" t="s">
        <v>192</v>
      </c>
      <c r="C72" s="47" t="s">
        <v>56</v>
      </c>
      <c r="D72" s="47" t="s">
        <v>66</v>
      </c>
      <c r="E72" s="46" t="s">
        <v>163</v>
      </c>
      <c r="F72" s="77"/>
      <c r="G72" s="16">
        <f>G73</f>
        <v>11.5</v>
      </c>
      <c r="H72" s="16">
        <f>H73</f>
        <v>11.4</v>
      </c>
      <c r="I72" s="16">
        <f>I73</f>
        <v>11.4</v>
      </c>
    </row>
    <row r="73" spans="1:9" ht="18.75" customHeight="1" x14ac:dyDescent="0.25">
      <c r="A73" s="42" t="s">
        <v>70</v>
      </c>
      <c r="B73" s="47" t="s">
        <v>192</v>
      </c>
      <c r="C73" s="47" t="s">
        <v>56</v>
      </c>
      <c r="D73" s="47" t="s">
        <v>66</v>
      </c>
      <c r="E73" s="46" t="s">
        <v>163</v>
      </c>
      <c r="F73" s="77">
        <v>800</v>
      </c>
      <c r="G73" s="16">
        <v>11.5</v>
      </c>
      <c r="H73" s="16">
        <v>11.4</v>
      </c>
      <c r="I73" s="16">
        <v>11.4</v>
      </c>
    </row>
    <row r="74" spans="1:9" x14ac:dyDescent="0.25">
      <c r="A74" s="42" t="s">
        <v>217</v>
      </c>
      <c r="B74" s="47" t="s">
        <v>192</v>
      </c>
      <c r="C74" s="47" t="s">
        <v>56</v>
      </c>
      <c r="D74" s="47" t="s">
        <v>66</v>
      </c>
      <c r="E74" s="46" t="s">
        <v>218</v>
      </c>
      <c r="F74" s="77"/>
      <c r="G74" s="16">
        <f>G75</f>
        <v>432.2</v>
      </c>
      <c r="H74" s="16">
        <f>H75</f>
        <v>0</v>
      </c>
      <c r="I74" s="16">
        <f>I75</f>
        <v>0</v>
      </c>
    </row>
    <row r="75" spans="1:9" ht="31.5" x14ac:dyDescent="0.25">
      <c r="A75" s="42" t="s">
        <v>71</v>
      </c>
      <c r="B75" s="47" t="s">
        <v>192</v>
      </c>
      <c r="C75" s="47" t="s">
        <v>56</v>
      </c>
      <c r="D75" s="47" t="s">
        <v>66</v>
      </c>
      <c r="E75" s="46" t="s">
        <v>218</v>
      </c>
      <c r="F75" s="77">
        <v>200</v>
      </c>
      <c r="G75" s="16">
        <v>432.2</v>
      </c>
      <c r="H75" s="16">
        <v>0</v>
      </c>
      <c r="I75" s="16">
        <v>0</v>
      </c>
    </row>
    <row r="76" spans="1:9" ht="31.5" x14ac:dyDescent="0.25">
      <c r="A76" s="42" t="s">
        <v>209</v>
      </c>
      <c r="B76" s="47" t="s">
        <v>192</v>
      </c>
      <c r="C76" s="47" t="s">
        <v>56</v>
      </c>
      <c r="D76" s="47" t="s">
        <v>66</v>
      </c>
      <c r="E76" s="46" t="s">
        <v>208</v>
      </c>
      <c r="F76" s="77"/>
      <c r="G76" s="16">
        <f>G77+G81+G79</f>
        <v>295.29999999999995</v>
      </c>
      <c r="H76" s="16">
        <f t="shared" ref="H76:I76" si="9">H77+H81</f>
        <v>0</v>
      </c>
      <c r="I76" s="16">
        <f t="shared" si="9"/>
        <v>0</v>
      </c>
    </row>
    <row r="77" spans="1:9" ht="31.5" customHeight="1" x14ac:dyDescent="0.25">
      <c r="A77" s="42" t="s">
        <v>211</v>
      </c>
      <c r="B77" s="47" t="s">
        <v>192</v>
      </c>
      <c r="C77" s="47" t="s">
        <v>56</v>
      </c>
      <c r="D77" s="47" t="s">
        <v>66</v>
      </c>
      <c r="E77" s="46" t="s">
        <v>212</v>
      </c>
      <c r="F77" s="77"/>
      <c r="G77" s="16">
        <f>G78</f>
        <v>206.6</v>
      </c>
      <c r="H77" s="16">
        <f>H78</f>
        <v>0</v>
      </c>
      <c r="I77" s="16">
        <f>I78</f>
        <v>0</v>
      </c>
    </row>
    <row r="78" spans="1:9" ht="31.5" x14ac:dyDescent="0.25">
      <c r="A78" s="42" t="s">
        <v>71</v>
      </c>
      <c r="B78" s="47" t="s">
        <v>192</v>
      </c>
      <c r="C78" s="47" t="s">
        <v>56</v>
      </c>
      <c r="D78" s="47" t="s">
        <v>66</v>
      </c>
      <c r="E78" s="46" t="s">
        <v>212</v>
      </c>
      <c r="F78" s="77">
        <v>200</v>
      </c>
      <c r="G78" s="16">
        <f>31.6+160+15</f>
        <v>206.6</v>
      </c>
      <c r="H78" s="16">
        <v>0</v>
      </c>
      <c r="I78" s="16">
        <v>0</v>
      </c>
    </row>
    <row r="79" spans="1:9" ht="31.5" x14ac:dyDescent="0.25">
      <c r="A79" s="42" t="s">
        <v>306</v>
      </c>
      <c r="B79" s="47" t="s">
        <v>192</v>
      </c>
      <c r="C79" s="47" t="s">
        <v>56</v>
      </c>
      <c r="D79" s="47" t="s">
        <v>66</v>
      </c>
      <c r="E79" s="46" t="s">
        <v>307</v>
      </c>
      <c r="F79" s="77"/>
      <c r="G79" s="16">
        <f>G80</f>
        <v>60</v>
      </c>
    </row>
    <row r="80" spans="1:9" x14ac:dyDescent="0.25">
      <c r="A80" s="42" t="s">
        <v>69</v>
      </c>
      <c r="B80" s="47" t="s">
        <v>192</v>
      </c>
      <c r="C80" s="47" t="s">
        <v>56</v>
      </c>
      <c r="D80" s="47" t="s">
        <v>66</v>
      </c>
      <c r="E80" s="46" t="s">
        <v>307</v>
      </c>
      <c r="F80" s="77">
        <v>300</v>
      </c>
      <c r="G80" s="16">
        <v>60</v>
      </c>
    </row>
    <row r="81" spans="1:10" x14ac:dyDescent="0.25">
      <c r="A81" s="42" t="s">
        <v>217</v>
      </c>
      <c r="B81" s="47" t="s">
        <v>192</v>
      </c>
      <c r="C81" s="47" t="s">
        <v>56</v>
      </c>
      <c r="D81" s="47" t="s">
        <v>66</v>
      </c>
      <c r="E81" s="46" t="s">
        <v>216</v>
      </c>
      <c r="F81" s="77"/>
      <c r="G81" s="16">
        <f>G82</f>
        <v>28.7</v>
      </c>
      <c r="H81" s="16">
        <f>H82</f>
        <v>0</v>
      </c>
      <c r="I81" s="16">
        <f>I82</f>
        <v>0</v>
      </c>
    </row>
    <row r="82" spans="1:10" ht="31.5" x14ac:dyDescent="0.25">
      <c r="A82" s="42" t="s">
        <v>71</v>
      </c>
      <c r="B82" s="47" t="s">
        <v>192</v>
      </c>
      <c r="C82" s="47" t="s">
        <v>56</v>
      </c>
      <c r="D82" s="47" t="s">
        <v>66</v>
      </c>
      <c r="E82" s="46" t="s">
        <v>216</v>
      </c>
      <c r="F82" s="77">
        <v>200</v>
      </c>
      <c r="G82" s="16">
        <v>28.7</v>
      </c>
      <c r="H82" s="16">
        <v>0</v>
      </c>
      <c r="I82" s="16">
        <v>0</v>
      </c>
    </row>
    <row r="83" spans="1:10" s="79" customFormat="1" x14ac:dyDescent="0.25">
      <c r="A83" s="71" t="s">
        <v>194</v>
      </c>
      <c r="B83" s="71">
        <v>992</v>
      </c>
      <c r="C83" s="72" t="s">
        <v>57</v>
      </c>
      <c r="D83" s="72"/>
      <c r="E83" s="72"/>
      <c r="F83" s="72"/>
      <c r="G83" s="73">
        <f t="shared" ref="G83:I85" si="10">G84</f>
        <v>806.4</v>
      </c>
      <c r="H83" s="73">
        <f t="shared" si="10"/>
        <v>507.5</v>
      </c>
      <c r="I83" s="73">
        <f t="shared" si="10"/>
        <v>524.1</v>
      </c>
    </row>
    <row r="84" spans="1:10" x14ac:dyDescent="0.25">
      <c r="A84" s="42" t="s">
        <v>195</v>
      </c>
      <c r="B84" s="42"/>
      <c r="C84" s="46" t="s">
        <v>57</v>
      </c>
      <c r="D84" s="46" t="s">
        <v>58</v>
      </c>
      <c r="E84" s="72"/>
      <c r="F84" s="72"/>
      <c r="G84" s="75">
        <f t="shared" si="10"/>
        <v>806.4</v>
      </c>
      <c r="H84" s="75">
        <f t="shared" si="10"/>
        <v>507.5</v>
      </c>
      <c r="I84" s="75">
        <f t="shared" si="10"/>
        <v>524.1</v>
      </c>
    </row>
    <row r="85" spans="1:10" x14ac:dyDescent="0.25">
      <c r="A85" s="42" t="s">
        <v>169</v>
      </c>
      <c r="B85" s="42">
        <v>992</v>
      </c>
      <c r="C85" s="46" t="s">
        <v>57</v>
      </c>
      <c r="D85" s="46" t="s">
        <v>58</v>
      </c>
      <c r="E85" s="46" t="s">
        <v>170</v>
      </c>
      <c r="F85" s="72"/>
      <c r="G85" s="75">
        <f t="shared" si="10"/>
        <v>806.4</v>
      </c>
      <c r="H85" s="75">
        <f t="shared" si="10"/>
        <v>507.5</v>
      </c>
      <c r="I85" s="75">
        <f t="shared" si="10"/>
        <v>524.1</v>
      </c>
    </row>
    <row r="86" spans="1:10" ht="31.5" x14ac:dyDescent="0.25">
      <c r="A86" s="42" t="s">
        <v>176</v>
      </c>
      <c r="B86" s="42">
        <v>992</v>
      </c>
      <c r="C86" s="46" t="s">
        <v>57</v>
      </c>
      <c r="D86" s="46" t="s">
        <v>58</v>
      </c>
      <c r="E86" s="46" t="s">
        <v>174</v>
      </c>
      <c r="F86" s="72"/>
      <c r="G86" s="75">
        <f>G87+G89</f>
        <v>806.4</v>
      </c>
      <c r="H86" s="75">
        <f>H87+H89</f>
        <v>507.5</v>
      </c>
      <c r="I86" s="75">
        <f>I87+I89</f>
        <v>524.1</v>
      </c>
    </row>
    <row r="87" spans="1:10" ht="31.5" x14ac:dyDescent="0.25">
      <c r="A87" s="42" t="s">
        <v>168</v>
      </c>
      <c r="B87" s="42">
        <v>992</v>
      </c>
      <c r="C87" s="46" t="s">
        <v>57</v>
      </c>
      <c r="D87" s="46" t="s">
        <v>58</v>
      </c>
      <c r="E87" s="46" t="s">
        <v>175</v>
      </c>
      <c r="F87" s="72"/>
      <c r="G87" s="75">
        <f>G88</f>
        <v>492.2</v>
      </c>
      <c r="H87" s="75">
        <f>H88</f>
        <v>507.5</v>
      </c>
      <c r="I87" s="75">
        <f>I88</f>
        <v>524.1</v>
      </c>
    </row>
    <row r="88" spans="1:10" ht="78.75" x14ac:dyDescent="0.25">
      <c r="A88" s="42" t="s">
        <v>87</v>
      </c>
      <c r="B88" s="42">
        <v>992</v>
      </c>
      <c r="C88" s="46" t="s">
        <v>57</v>
      </c>
      <c r="D88" s="46" t="s">
        <v>58</v>
      </c>
      <c r="E88" s="46" t="s">
        <v>175</v>
      </c>
      <c r="F88" s="46" t="s">
        <v>86</v>
      </c>
      <c r="G88" s="75">
        <f>494.7-2.5</f>
        <v>492.2</v>
      </c>
      <c r="H88" s="75">
        <f>509.4-1.9</f>
        <v>507.5</v>
      </c>
      <c r="I88" s="75">
        <f>509.4+14.7</f>
        <v>524.1</v>
      </c>
    </row>
    <row r="89" spans="1:10" ht="31.5" x14ac:dyDescent="0.25">
      <c r="A89" s="42" t="s">
        <v>168</v>
      </c>
      <c r="B89" s="42">
        <v>992</v>
      </c>
      <c r="C89" s="46" t="s">
        <v>57</v>
      </c>
      <c r="D89" s="46" t="s">
        <v>58</v>
      </c>
      <c r="E89" s="46" t="s">
        <v>213</v>
      </c>
      <c r="F89" s="77"/>
      <c r="G89" s="16">
        <f>G90</f>
        <v>314.2</v>
      </c>
      <c r="H89" s="16">
        <f>H90</f>
        <v>0</v>
      </c>
      <c r="I89" s="16">
        <f>I90</f>
        <v>0</v>
      </c>
      <c r="J89" s="46"/>
    </row>
    <row r="90" spans="1:10" ht="78.75" x14ac:dyDescent="0.25">
      <c r="A90" s="42" t="s">
        <v>87</v>
      </c>
      <c r="B90" s="42">
        <v>992</v>
      </c>
      <c r="C90" s="46" t="s">
        <v>57</v>
      </c>
      <c r="D90" s="46" t="s">
        <v>58</v>
      </c>
      <c r="E90" s="46" t="s">
        <v>213</v>
      </c>
      <c r="F90" s="77">
        <v>100</v>
      </c>
      <c r="G90" s="16">
        <f>30.2+284</f>
        <v>314.2</v>
      </c>
      <c r="H90" s="16">
        <f>30.2-30.2</f>
        <v>0</v>
      </c>
      <c r="I90" s="16">
        <f>30.2-30.2</f>
        <v>0</v>
      </c>
      <c r="J90" s="46"/>
    </row>
    <row r="91" spans="1:10" s="74" customFormat="1" ht="31.5" x14ac:dyDescent="0.25">
      <c r="A91" s="71" t="s">
        <v>196</v>
      </c>
      <c r="B91" s="80" t="s">
        <v>192</v>
      </c>
      <c r="C91" s="80" t="s">
        <v>58</v>
      </c>
      <c r="D91" s="80"/>
      <c r="E91" s="72"/>
      <c r="F91" s="81"/>
      <c r="G91" s="82">
        <f>G92+G102</f>
        <v>1681.1</v>
      </c>
      <c r="H91" s="82">
        <f>H92+H102</f>
        <v>207.5</v>
      </c>
      <c r="I91" s="82">
        <f>I92+I102</f>
        <v>207.5</v>
      </c>
    </row>
    <row r="92" spans="1:10" ht="33.6" customHeight="1" x14ac:dyDescent="0.25">
      <c r="A92" s="42" t="s">
        <v>205</v>
      </c>
      <c r="B92" s="47" t="s">
        <v>192</v>
      </c>
      <c r="C92" s="47" t="s">
        <v>58</v>
      </c>
      <c r="D92" s="47" t="s">
        <v>197</v>
      </c>
      <c r="E92" s="46"/>
      <c r="F92" s="77"/>
      <c r="G92" s="16">
        <f>G93</f>
        <v>1567.6999999999998</v>
      </c>
      <c r="H92" s="16">
        <f>H93</f>
        <v>94.1</v>
      </c>
      <c r="I92" s="16">
        <f>I93</f>
        <v>94.1</v>
      </c>
      <c r="J92" s="55"/>
    </row>
    <row r="93" spans="1:10" s="66" customFormat="1" ht="47.25" x14ac:dyDescent="0.25">
      <c r="A93" s="42" t="s">
        <v>94</v>
      </c>
      <c r="B93" s="64" t="s">
        <v>192</v>
      </c>
      <c r="C93" s="64" t="s">
        <v>58</v>
      </c>
      <c r="D93" s="64" t="s">
        <v>197</v>
      </c>
      <c r="E93" s="46" t="s">
        <v>98</v>
      </c>
      <c r="F93" s="78"/>
      <c r="G93" s="65">
        <f>G94+G99</f>
        <v>1567.6999999999998</v>
      </c>
      <c r="H93" s="65">
        <f>H94+H99</f>
        <v>94.1</v>
      </c>
      <c r="I93" s="65">
        <f>I94+I99</f>
        <v>94.1</v>
      </c>
    </row>
    <row r="94" spans="1:10" ht="31.5" x14ac:dyDescent="0.25">
      <c r="A94" s="42" t="s">
        <v>97</v>
      </c>
      <c r="B94" s="47" t="s">
        <v>192</v>
      </c>
      <c r="C94" s="47" t="s">
        <v>58</v>
      </c>
      <c r="D94" s="47" t="s">
        <v>197</v>
      </c>
      <c r="E94" s="46" t="s">
        <v>99</v>
      </c>
      <c r="F94" s="77"/>
      <c r="G94" s="16">
        <f>G95+G97</f>
        <v>1360.8999999999999</v>
      </c>
      <c r="H94" s="16">
        <f>H95+H97</f>
        <v>35.299999999999997</v>
      </c>
      <c r="I94" s="16">
        <f>I95+I97</f>
        <v>35.299999999999997</v>
      </c>
    </row>
    <row r="95" spans="1:10" ht="31.5" x14ac:dyDescent="0.25">
      <c r="A95" s="44" t="s">
        <v>104</v>
      </c>
      <c r="B95" s="47" t="s">
        <v>192</v>
      </c>
      <c r="C95" s="47" t="s">
        <v>58</v>
      </c>
      <c r="D95" s="47" t="s">
        <v>197</v>
      </c>
      <c r="E95" s="46" t="s">
        <v>100</v>
      </c>
      <c r="F95" s="77"/>
      <c r="G95" s="16">
        <f>G96</f>
        <v>56.8</v>
      </c>
      <c r="H95" s="16">
        <f>H96</f>
        <v>35.299999999999997</v>
      </c>
      <c r="I95" s="16">
        <f>I96</f>
        <v>35.299999999999997</v>
      </c>
    </row>
    <row r="96" spans="1:10" ht="31.5" x14ac:dyDescent="0.25">
      <c r="A96" s="42" t="s">
        <v>71</v>
      </c>
      <c r="B96" s="47" t="s">
        <v>192</v>
      </c>
      <c r="C96" s="47" t="s">
        <v>58</v>
      </c>
      <c r="D96" s="47" t="s">
        <v>197</v>
      </c>
      <c r="E96" s="46" t="s">
        <v>100</v>
      </c>
      <c r="F96" s="77">
        <v>200</v>
      </c>
      <c r="G96" s="16">
        <f>36.8+20</f>
        <v>56.8</v>
      </c>
      <c r="H96" s="16">
        <v>35.299999999999997</v>
      </c>
      <c r="I96" s="16">
        <v>35.299999999999997</v>
      </c>
    </row>
    <row r="97" spans="1:9" ht="63" x14ac:dyDescent="0.25">
      <c r="A97" s="54" t="s">
        <v>260</v>
      </c>
      <c r="B97" s="47" t="s">
        <v>192</v>
      </c>
      <c r="C97" s="47" t="s">
        <v>58</v>
      </c>
      <c r="D97" s="47" t="s">
        <v>197</v>
      </c>
      <c r="E97" s="46" t="s">
        <v>101</v>
      </c>
      <c r="F97" s="77"/>
      <c r="G97" s="16">
        <f>G98</f>
        <v>1304.0999999999999</v>
      </c>
      <c r="H97" s="16">
        <f>H98</f>
        <v>0</v>
      </c>
      <c r="I97" s="16">
        <f>I98</f>
        <v>0</v>
      </c>
    </row>
    <row r="98" spans="1:9" x14ac:dyDescent="0.25">
      <c r="A98" s="42" t="s">
        <v>96</v>
      </c>
      <c r="B98" s="47" t="s">
        <v>192</v>
      </c>
      <c r="C98" s="47" t="s">
        <v>58</v>
      </c>
      <c r="D98" s="47" t="s">
        <v>197</v>
      </c>
      <c r="E98" s="46" t="s">
        <v>101</v>
      </c>
      <c r="F98" s="77">
        <v>500</v>
      </c>
      <c r="G98" s="16">
        <v>1304.0999999999999</v>
      </c>
      <c r="H98" s="16">
        <v>0</v>
      </c>
      <c r="I98" s="16">
        <v>0</v>
      </c>
    </row>
    <row r="99" spans="1:9" x14ac:dyDescent="0.25">
      <c r="A99" s="42" t="s">
        <v>106</v>
      </c>
      <c r="B99" s="47" t="s">
        <v>192</v>
      </c>
      <c r="C99" s="47" t="s">
        <v>58</v>
      </c>
      <c r="D99" s="47" t="s">
        <v>197</v>
      </c>
      <c r="E99" s="46" t="s">
        <v>102</v>
      </c>
      <c r="F99" s="77"/>
      <c r="G99" s="16">
        <f t="shared" ref="G99:I100" si="11">G100</f>
        <v>206.8</v>
      </c>
      <c r="H99" s="16">
        <f t="shared" si="11"/>
        <v>58.8</v>
      </c>
      <c r="I99" s="16">
        <f t="shared" si="11"/>
        <v>58.8</v>
      </c>
    </row>
    <row r="100" spans="1:9" ht="31.5" x14ac:dyDescent="0.25">
      <c r="A100" s="42" t="s">
        <v>107</v>
      </c>
      <c r="B100" s="47" t="s">
        <v>192</v>
      </c>
      <c r="C100" s="47" t="s">
        <v>58</v>
      </c>
      <c r="D100" s="47" t="s">
        <v>197</v>
      </c>
      <c r="E100" s="46" t="s">
        <v>108</v>
      </c>
      <c r="F100" s="77"/>
      <c r="G100" s="16">
        <f t="shared" si="11"/>
        <v>206.8</v>
      </c>
      <c r="H100" s="16">
        <f t="shared" si="11"/>
        <v>58.8</v>
      </c>
      <c r="I100" s="16">
        <f t="shared" si="11"/>
        <v>58.8</v>
      </c>
    </row>
    <row r="101" spans="1:9" ht="31.5" x14ac:dyDescent="0.25">
      <c r="A101" s="42" t="s">
        <v>71</v>
      </c>
      <c r="B101" s="47" t="s">
        <v>192</v>
      </c>
      <c r="C101" s="47" t="s">
        <v>58</v>
      </c>
      <c r="D101" s="47" t="s">
        <v>197</v>
      </c>
      <c r="E101" s="46" t="s">
        <v>108</v>
      </c>
      <c r="F101" s="77">
        <v>200</v>
      </c>
      <c r="G101" s="16">
        <f>56.8+150</f>
        <v>206.8</v>
      </c>
      <c r="H101" s="16">
        <v>58.8</v>
      </c>
      <c r="I101" s="16">
        <v>58.8</v>
      </c>
    </row>
    <row r="102" spans="1:9" ht="31.5" x14ac:dyDescent="0.25">
      <c r="A102" s="42" t="s">
        <v>50</v>
      </c>
      <c r="B102" s="47" t="s">
        <v>192</v>
      </c>
      <c r="C102" s="47" t="s">
        <v>58</v>
      </c>
      <c r="D102" s="47" t="s">
        <v>68</v>
      </c>
      <c r="E102" s="46"/>
      <c r="F102" s="77"/>
      <c r="G102" s="16">
        <f t="shared" ref="G102:I105" si="12">G103</f>
        <v>113.4</v>
      </c>
      <c r="H102" s="16">
        <f t="shared" si="12"/>
        <v>113.4</v>
      </c>
      <c r="I102" s="16">
        <f t="shared" si="12"/>
        <v>113.4</v>
      </c>
    </row>
    <row r="103" spans="1:9" s="66" customFormat="1" ht="47.25" x14ac:dyDescent="0.25">
      <c r="A103" s="42" t="s">
        <v>94</v>
      </c>
      <c r="B103" s="64" t="s">
        <v>192</v>
      </c>
      <c r="C103" s="64" t="s">
        <v>58</v>
      </c>
      <c r="D103" s="64" t="s">
        <v>68</v>
      </c>
      <c r="E103" s="46" t="s">
        <v>98</v>
      </c>
      <c r="F103" s="78"/>
      <c r="G103" s="65">
        <f t="shared" si="12"/>
        <v>113.4</v>
      </c>
      <c r="H103" s="65">
        <f t="shared" si="12"/>
        <v>113.4</v>
      </c>
      <c r="I103" s="65">
        <f t="shared" si="12"/>
        <v>113.4</v>
      </c>
    </row>
    <row r="104" spans="1:9" x14ac:dyDescent="0.25">
      <c r="A104" s="42" t="s">
        <v>187</v>
      </c>
      <c r="B104" s="64" t="s">
        <v>192</v>
      </c>
      <c r="C104" s="64" t="s">
        <v>58</v>
      </c>
      <c r="D104" s="64" t="s">
        <v>68</v>
      </c>
      <c r="E104" s="46" t="s">
        <v>102</v>
      </c>
      <c r="F104" s="77"/>
      <c r="G104" s="16">
        <f t="shared" si="12"/>
        <v>113.4</v>
      </c>
      <c r="H104" s="16">
        <f t="shared" si="12"/>
        <v>113.4</v>
      </c>
      <c r="I104" s="16">
        <f t="shared" si="12"/>
        <v>113.4</v>
      </c>
    </row>
    <row r="105" spans="1:9" ht="17.25" customHeight="1" x14ac:dyDescent="0.25">
      <c r="A105" s="42" t="s">
        <v>109</v>
      </c>
      <c r="B105" s="64" t="s">
        <v>192</v>
      </c>
      <c r="C105" s="64" t="s">
        <v>58</v>
      </c>
      <c r="D105" s="64" t="s">
        <v>68</v>
      </c>
      <c r="E105" s="46" t="s">
        <v>103</v>
      </c>
      <c r="F105" s="77"/>
      <c r="G105" s="16">
        <f t="shared" si="12"/>
        <v>113.4</v>
      </c>
      <c r="H105" s="16">
        <f t="shared" si="12"/>
        <v>113.4</v>
      </c>
      <c r="I105" s="16">
        <f t="shared" si="12"/>
        <v>113.4</v>
      </c>
    </row>
    <row r="106" spans="1:9" ht="31.5" x14ac:dyDescent="0.25">
      <c r="A106" s="42" t="s">
        <v>71</v>
      </c>
      <c r="B106" s="64" t="s">
        <v>192</v>
      </c>
      <c r="C106" s="64" t="s">
        <v>58</v>
      </c>
      <c r="D106" s="64" t="s">
        <v>68</v>
      </c>
      <c r="E106" s="46" t="s">
        <v>103</v>
      </c>
      <c r="F106" s="77">
        <v>200</v>
      </c>
      <c r="G106" s="16">
        <v>113.4</v>
      </c>
      <c r="H106" s="16">
        <v>113.4</v>
      </c>
      <c r="I106" s="16">
        <v>113.4</v>
      </c>
    </row>
    <row r="107" spans="1:9" s="74" customFormat="1" x14ac:dyDescent="0.25">
      <c r="A107" s="71" t="s">
        <v>198</v>
      </c>
      <c r="B107" s="80" t="s">
        <v>192</v>
      </c>
      <c r="C107" s="80" t="s">
        <v>59</v>
      </c>
      <c r="D107" s="80"/>
      <c r="E107" s="72"/>
      <c r="F107" s="81"/>
      <c r="G107" s="86">
        <f>G108+G119</f>
        <v>11354.300000000001</v>
      </c>
      <c r="H107" s="86">
        <f>H108+H119</f>
        <v>9554.7999999999993</v>
      </c>
      <c r="I107" s="86">
        <f>I108+I119</f>
        <v>398.9</v>
      </c>
    </row>
    <row r="108" spans="1:9" x14ac:dyDescent="0.25">
      <c r="A108" s="42" t="s">
        <v>51</v>
      </c>
      <c r="B108" s="47" t="s">
        <v>192</v>
      </c>
      <c r="C108" s="47" t="s">
        <v>59</v>
      </c>
      <c r="D108" s="47" t="s">
        <v>67</v>
      </c>
      <c r="E108" s="46"/>
      <c r="F108" s="77"/>
      <c r="G108" s="16">
        <f>G109+G113</f>
        <v>11345.2</v>
      </c>
      <c r="H108" s="16">
        <f>H109+H113</f>
        <v>9545.6999999999989</v>
      </c>
      <c r="I108" s="16">
        <f>I109+I113</f>
        <v>398.9</v>
      </c>
    </row>
    <row r="109" spans="1:9" ht="47.25" x14ac:dyDescent="0.25">
      <c r="A109" s="42" t="s">
        <v>94</v>
      </c>
      <c r="B109" s="47" t="s">
        <v>192</v>
      </c>
      <c r="C109" s="47" t="s">
        <v>59</v>
      </c>
      <c r="D109" s="47" t="s">
        <v>67</v>
      </c>
      <c r="E109" s="46" t="s">
        <v>98</v>
      </c>
      <c r="F109" s="77"/>
      <c r="G109" s="16">
        <f t="shared" ref="G109:I111" si="13">G110</f>
        <v>432.5</v>
      </c>
      <c r="H109" s="16">
        <f t="shared" si="13"/>
        <v>398.9</v>
      </c>
      <c r="I109" s="16">
        <f t="shared" si="13"/>
        <v>398.9</v>
      </c>
    </row>
    <row r="110" spans="1:9" x14ac:dyDescent="0.25">
      <c r="A110" s="42" t="s">
        <v>187</v>
      </c>
      <c r="B110" s="47" t="s">
        <v>192</v>
      </c>
      <c r="C110" s="47" t="s">
        <v>59</v>
      </c>
      <c r="D110" s="47" t="s">
        <v>67</v>
      </c>
      <c r="E110" s="46" t="s">
        <v>102</v>
      </c>
      <c r="F110" s="77"/>
      <c r="G110" s="16">
        <f t="shared" si="13"/>
        <v>432.5</v>
      </c>
      <c r="H110" s="16">
        <f t="shared" si="13"/>
        <v>398.9</v>
      </c>
      <c r="I110" s="16">
        <f t="shared" si="13"/>
        <v>398.9</v>
      </c>
    </row>
    <row r="111" spans="1:9" x14ac:dyDescent="0.25">
      <c r="A111" s="42" t="s">
        <v>95</v>
      </c>
      <c r="B111" s="47" t="s">
        <v>192</v>
      </c>
      <c r="C111" s="47" t="s">
        <v>59</v>
      </c>
      <c r="D111" s="47" t="s">
        <v>67</v>
      </c>
      <c r="E111" s="46" t="s">
        <v>110</v>
      </c>
      <c r="F111" s="77"/>
      <c r="G111" s="16">
        <f t="shared" si="13"/>
        <v>432.5</v>
      </c>
      <c r="H111" s="16">
        <f t="shared" si="13"/>
        <v>398.9</v>
      </c>
      <c r="I111" s="16">
        <f t="shared" si="13"/>
        <v>398.9</v>
      </c>
    </row>
    <row r="112" spans="1:9" ht="31.5" x14ac:dyDescent="0.25">
      <c r="A112" s="42" t="s">
        <v>71</v>
      </c>
      <c r="B112" s="47" t="s">
        <v>192</v>
      </c>
      <c r="C112" s="47" t="s">
        <v>59</v>
      </c>
      <c r="D112" s="47" t="s">
        <v>67</v>
      </c>
      <c r="E112" s="46" t="s">
        <v>110</v>
      </c>
      <c r="F112" s="77">
        <v>200</v>
      </c>
      <c r="G112" s="16">
        <v>432.5</v>
      </c>
      <c r="H112" s="16">
        <v>398.9</v>
      </c>
      <c r="I112" s="16">
        <v>398.9</v>
      </c>
    </row>
    <row r="113" spans="1:10" s="66" customFormat="1" ht="47.25" x14ac:dyDescent="0.25">
      <c r="A113" s="49" t="s">
        <v>116</v>
      </c>
      <c r="B113" s="64" t="s">
        <v>192</v>
      </c>
      <c r="C113" s="64" t="s">
        <v>59</v>
      </c>
      <c r="D113" s="64" t="s">
        <v>67</v>
      </c>
      <c r="E113" s="58" t="s">
        <v>111</v>
      </c>
      <c r="F113" s="78"/>
      <c r="G113" s="65">
        <f>G114</f>
        <v>10912.7</v>
      </c>
      <c r="H113" s="65">
        <f>H114</f>
        <v>9146.7999999999993</v>
      </c>
      <c r="I113" s="65">
        <f>I114</f>
        <v>0</v>
      </c>
    </row>
    <row r="114" spans="1:10" ht="31.5" x14ac:dyDescent="0.25">
      <c r="A114" s="49" t="s">
        <v>117</v>
      </c>
      <c r="B114" s="47" t="s">
        <v>192</v>
      </c>
      <c r="C114" s="47" t="s">
        <v>59</v>
      </c>
      <c r="D114" s="47" t="s">
        <v>67</v>
      </c>
      <c r="E114" s="58" t="s">
        <v>112</v>
      </c>
      <c r="F114" s="77"/>
      <c r="G114" s="16">
        <f>G115+G117</f>
        <v>10912.7</v>
      </c>
      <c r="H114" s="16">
        <f t="shared" ref="H114:I114" si="14">H115+H117</f>
        <v>9146.7999999999993</v>
      </c>
      <c r="I114" s="16">
        <f t="shared" si="14"/>
        <v>0</v>
      </c>
    </row>
    <row r="115" spans="1:10" ht="31.5" x14ac:dyDescent="0.25">
      <c r="A115" s="49" t="s">
        <v>118</v>
      </c>
      <c r="B115" s="47" t="s">
        <v>192</v>
      </c>
      <c r="C115" s="47" t="s">
        <v>59</v>
      </c>
      <c r="D115" s="47" t="s">
        <v>67</v>
      </c>
      <c r="E115" s="58" t="s">
        <v>113</v>
      </c>
      <c r="F115" s="77"/>
      <c r="G115" s="16">
        <f>G116</f>
        <v>7981.2</v>
      </c>
      <c r="H115" s="16">
        <f>H116</f>
        <v>6863.8</v>
      </c>
      <c r="I115" s="16">
        <f>I116</f>
        <v>0</v>
      </c>
    </row>
    <row r="116" spans="1:10" ht="31.5" x14ac:dyDescent="0.25">
      <c r="A116" s="42" t="s">
        <v>71</v>
      </c>
      <c r="B116" s="47" t="s">
        <v>192</v>
      </c>
      <c r="C116" s="47" t="s">
        <v>59</v>
      </c>
      <c r="D116" s="47" t="s">
        <v>67</v>
      </c>
      <c r="E116" s="58" t="s">
        <v>113</v>
      </c>
      <c r="F116" s="77">
        <v>200</v>
      </c>
      <c r="G116" s="16">
        <f>6608.7+432.5+940</f>
        <v>7981.2</v>
      </c>
      <c r="H116" s="16">
        <v>6863.8</v>
      </c>
      <c r="I116" s="16">
        <v>0</v>
      </c>
    </row>
    <row r="117" spans="1:10" ht="31.5" x14ac:dyDescent="0.25">
      <c r="A117" s="49" t="s">
        <v>119</v>
      </c>
      <c r="B117" s="47" t="s">
        <v>192</v>
      </c>
      <c r="C117" s="47" t="s">
        <v>59</v>
      </c>
      <c r="D117" s="47" t="s">
        <v>67</v>
      </c>
      <c r="E117" s="58" t="s">
        <v>114</v>
      </c>
      <c r="F117" s="77"/>
      <c r="G117" s="16">
        <f>G118</f>
        <v>2931.5</v>
      </c>
      <c r="H117" s="16">
        <f>H118</f>
        <v>2283</v>
      </c>
      <c r="I117" s="16">
        <f>I118</f>
        <v>0</v>
      </c>
    </row>
    <row r="118" spans="1:10" ht="31.5" x14ac:dyDescent="0.25">
      <c r="A118" s="42" t="s">
        <v>71</v>
      </c>
      <c r="B118" s="47" t="s">
        <v>192</v>
      </c>
      <c r="C118" s="47" t="s">
        <v>59</v>
      </c>
      <c r="D118" s="47" t="s">
        <v>67</v>
      </c>
      <c r="E118" s="58" t="s">
        <v>114</v>
      </c>
      <c r="F118" s="77">
        <v>200</v>
      </c>
      <c r="G118" s="16">
        <f>2226.5+705+940-940</f>
        <v>2931.5</v>
      </c>
      <c r="H118" s="16">
        <v>2283</v>
      </c>
      <c r="I118" s="16">
        <v>0</v>
      </c>
    </row>
    <row r="119" spans="1:10" x14ac:dyDescent="0.25">
      <c r="A119" s="42" t="s">
        <v>207</v>
      </c>
      <c r="B119" s="47" t="s">
        <v>192</v>
      </c>
      <c r="C119" s="47" t="s">
        <v>59</v>
      </c>
      <c r="D119" s="47" t="s">
        <v>199</v>
      </c>
      <c r="E119" s="46"/>
      <c r="F119" s="77"/>
      <c r="G119" s="16">
        <f>G120</f>
        <v>9.1</v>
      </c>
      <c r="H119" s="16">
        <f t="shared" ref="G119:I122" si="15">H120</f>
        <v>9.1</v>
      </c>
      <c r="I119" s="16">
        <f t="shared" si="15"/>
        <v>0</v>
      </c>
      <c r="J119" s="83"/>
    </row>
    <row r="120" spans="1:10" ht="47.25" x14ac:dyDescent="0.25">
      <c r="A120" s="49" t="s">
        <v>116</v>
      </c>
      <c r="B120" s="47" t="s">
        <v>192</v>
      </c>
      <c r="C120" s="47" t="s">
        <v>59</v>
      </c>
      <c r="D120" s="47" t="s">
        <v>199</v>
      </c>
      <c r="E120" s="58" t="s">
        <v>111</v>
      </c>
      <c r="F120" s="77"/>
      <c r="G120" s="16">
        <f t="shared" si="15"/>
        <v>9.1</v>
      </c>
      <c r="H120" s="16">
        <f t="shared" si="15"/>
        <v>9.1</v>
      </c>
      <c r="I120" s="16">
        <f t="shared" si="15"/>
        <v>0</v>
      </c>
    </row>
    <row r="121" spans="1:10" ht="31.5" x14ac:dyDescent="0.25">
      <c r="A121" s="42" t="s">
        <v>123</v>
      </c>
      <c r="B121" s="47" t="s">
        <v>192</v>
      </c>
      <c r="C121" s="47" t="s">
        <v>59</v>
      </c>
      <c r="D121" s="47" t="s">
        <v>199</v>
      </c>
      <c r="E121" s="58" t="s">
        <v>124</v>
      </c>
      <c r="F121" s="77"/>
      <c r="G121" s="16">
        <f t="shared" si="15"/>
        <v>9.1</v>
      </c>
      <c r="H121" s="16">
        <f t="shared" si="15"/>
        <v>9.1</v>
      </c>
      <c r="I121" s="16">
        <f t="shared" si="15"/>
        <v>0</v>
      </c>
    </row>
    <row r="122" spans="1:10" ht="31.5" x14ac:dyDescent="0.25">
      <c r="A122" s="42" t="s">
        <v>126</v>
      </c>
      <c r="B122" s="47" t="s">
        <v>192</v>
      </c>
      <c r="C122" s="47" t="s">
        <v>59</v>
      </c>
      <c r="D122" s="47" t="s">
        <v>199</v>
      </c>
      <c r="E122" s="46" t="s">
        <v>125</v>
      </c>
      <c r="F122" s="77"/>
      <c r="G122" s="16">
        <f t="shared" si="15"/>
        <v>9.1</v>
      </c>
      <c r="H122" s="16">
        <f t="shared" si="15"/>
        <v>9.1</v>
      </c>
      <c r="I122" s="16">
        <f t="shared" si="15"/>
        <v>0</v>
      </c>
    </row>
    <row r="123" spans="1:10" ht="31.5" x14ac:dyDescent="0.25">
      <c r="A123" s="42" t="s">
        <v>71</v>
      </c>
      <c r="B123" s="47" t="s">
        <v>192</v>
      </c>
      <c r="C123" s="47" t="s">
        <v>59</v>
      </c>
      <c r="D123" s="47" t="s">
        <v>199</v>
      </c>
      <c r="E123" s="46" t="s">
        <v>125</v>
      </c>
      <c r="F123" s="77">
        <v>200</v>
      </c>
      <c r="G123" s="16">
        <v>9.1</v>
      </c>
      <c r="H123" s="16">
        <v>9.1</v>
      </c>
      <c r="I123" s="16">
        <v>0</v>
      </c>
    </row>
    <row r="124" spans="1:10" s="74" customFormat="1" x14ac:dyDescent="0.25">
      <c r="A124" s="71" t="s">
        <v>200</v>
      </c>
      <c r="B124" s="80" t="s">
        <v>192</v>
      </c>
      <c r="C124" s="80" t="s">
        <v>60</v>
      </c>
      <c r="D124" s="80"/>
      <c r="E124" s="72"/>
      <c r="F124" s="81"/>
      <c r="G124" s="82">
        <f>G125+G131</f>
        <v>8536.9</v>
      </c>
      <c r="H124" s="82">
        <f t="shared" ref="H124:I124" si="16">H125+H131</f>
        <v>1716.5000000000002</v>
      </c>
      <c r="I124" s="82">
        <f t="shared" si="16"/>
        <v>18289.900000000001</v>
      </c>
    </row>
    <row r="125" spans="1:10" x14ac:dyDescent="0.25">
      <c r="A125" s="42" t="s">
        <v>237</v>
      </c>
      <c r="B125" s="47" t="s">
        <v>192</v>
      </c>
      <c r="C125" s="47" t="s">
        <v>60</v>
      </c>
      <c r="D125" s="47" t="s">
        <v>57</v>
      </c>
      <c r="E125" s="46"/>
      <c r="F125" s="77"/>
      <c r="G125" s="16">
        <f>G126</f>
        <v>350</v>
      </c>
      <c r="H125" s="16">
        <f t="shared" ref="H125:I127" si="17">H126</f>
        <v>0</v>
      </c>
      <c r="I125" s="16">
        <f t="shared" si="17"/>
        <v>0</v>
      </c>
    </row>
    <row r="126" spans="1:10" ht="47.25" x14ac:dyDescent="0.25">
      <c r="A126" s="49" t="s">
        <v>116</v>
      </c>
      <c r="B126" s="47" t="s">
        <v>192</v>
      </c>
      <c r="C126" s="47" t="s">
        <v>60</v>
      </c>
      <c r="D126" s="47" t="s">
        <v>57</v>
      </c>
      <c r="E126" s="58" t="s">
        <v>111</v>
      </c>
      <c r="F126" s="77"/>
      <c r="G126" s="16">
        <f>G127</f>
        <v>350</v>
      </c>
      <c r="H126" s="16">
        <f t="shared" si="17"/>
        <v>0</v>
      </c>
      <c r="I126" s="16">
        <f t="shared" si="17"/>
        <v>0</v>
      </c>
    </row>
    <row r="127" spans="1:10" ht="31.5" x14ac:dyDescent="0.25">
      <c r="A127" s="59" t="s">
        <v>120</v>
      </c>
      <c r="B127" s="47" t="s">
        <v>192</v>
      </c>
      <c r="C127" s="47" t="s">
        <v>60</v>
      </c>
      <c r="D127" s="47" t="s">
        <v>57</v>
      </c>
      <c r="E127" s="46" t="s">
        <v>115</v>
      </c>
      <c r="F127" s="77"/>
      <c r="G127" s="16">
        <f>G128</f>
        <v>350</v>
      </c>
      <c r="H127" s="16">
        <f t="shared" si="17"/>
        <v>0</v>
      </c>
      <c r="I127" s="16">
        <f t="shared" si="17"/>
        <v>0</v>
      </c>
    </row>
    <row r="128" spans="1:10" ht="31.5" x14ac:dyDescent="0.25">
      <c r="A128" s="42" t="s">
        <v>121</v>
      </c>
      <c r="B128" s="47" t="s">
        <v>192</v>
      </c>
      <c r="C128" s="47" t="s">
        <v>60</v>
      </c>
      <c r="D128" s="47" t="s">
        <v>57</v>
      </c>
      <c r="E128" s="46" t="s">
        <v>122</v>
      </c>
      <c r="F128" s="77"/>
      <c r="G128" s="16">
        <f>G130+G129</f>
        <v>350</v>
      </c>
      <c r="H128" s="16">
        <f>H130</f>
        <v>0</v>
      </c>
      <c r="I128" s="16">
        <f>I130</f>
        <v>0</v>
      </c>
    </row>
    <row r="129" spans="1:9" ht="31.5" x14ac:dyDescent="0.25">
      <c r="A129" s="42" t="s">
        <v>71</v>
      </c>
      <c r="B129" s="47" t="s">
        <v>192</v>
      </c>
      <c r="C129" s="47" t="s">
        <v>60</v>
      </c>
      <c r="D129" s="47" t="s">
        <v>57</v>
      </c>
      <c r="E129" s="46" t="s">
        <v>122</v>
      </c>
      <c r="F129" s="77">
        <v>200</v>
      </c>
      <c r="G129" s="16">
        <v>0</v>
      </c>
    </row>
    <row r="130" spans="1:9" x14ac:dyDescent="0.25">
      <c r="A130" s="42" t="s">
        <v>70</v>
      </c>
      <c r="B130" s="47" t="s">
        <v>192</v>
      </c>
      <c r="C130" s="47" t="s">
        <v>60</v>
      </c>
      <c r="D130" s="47" t="s">
        <v>57</v>
      </c>
      <c r="E130" s="46" t="s">
        <v>122</v>
      </c>
      <c r="F130" s="77">
        <v>800</v>
      </c>
      <c r="G130" s="16">
        <v>350</v>
      </c>
      <c r="H130" s="16">
        <v>0</v>
      </c>
      <c r="I130" s="16">
        <v>0</v>
      </c>
    </row>
    <row r="131" spans="1:9" x14ac:dyDescent="0.25">
      <c r="A131" s="42" t="s">
        <v>52</v>
      </c>
      <c r="B131" s="47" t="s">
        <v>192</v>
      </c>
      <c r="C131" s="47" t="s">
        <v>60</v>
      </c>
      <c r="D131" s="47" t="s">
        <v>58</v>
      </c>
      <c r="E131" s="46"/>
      <c r="F131" s="77"/>
      <c r="G131" s="16">
        <f>G132+G138</f>
        <v>8186.9</v>
      </c>
      <c r="H131" s="16">
        <f t="shared" ref="H131" si="18">H132+H138</f>
        <v>1716.5000000000002</v>
      </c>
      <c r="I131" s="16">
        <f>I132+I138+I154</f>
        <v>18289.900000000001</v>
      </c>
    </row>
    <row r="132" spans="1:9" ht="63" x14ac:dyDescent="0.25">
      <c r="A132" s="44" t="s">
        <v>72</v>
      </c>
      <c r="B132" s="47" t="s">
        <v>192</v>
      </c>
      <c r="C132" s="47" t="s">
        <v>60</v>
      </c>
      <c r="D132" s="47" t="s">
        <v>58</v>
      </c>
      <c r="E132" s="46" t="s">
        <v>73</v>
      </c>
      <c r="F132" s="77"/>
      <c r="G132" s="16">
        <f t="shared" ref="G132:I134" si="19">G133</f>
        <v>1906.5</v>
      </c>
      <c r="H132" s="16">
        <f t="shared" si="19"/>
        <v>250</v>
      </c>
      <c r="I132" s="16">
        <f>I133</f>
        <v>250</v>
      </c>
    </row>
    <row r="133" spans="1:9" x14ac:dyDescent="0.25">
      <c r="A133" s="42" t="s">
        <v>88</v>
      </c>
      <c r="B133" s="47" t="s">
        <v>192</v>
      </c>
      <c r="C133" s="47" t="s">
        <v>60</v>
      </c>
      <c r="D133" s="47" t="s">
        <v>58</v>
      </c>
      <c r="E133" s="46" t="s">
        <v>76</v>
      </c>
      <c r="F133" s="77"/>
      <c r="G133" s="16">
        <f>G134+G136</f>
        <v>1906.5</v>
      </c>
      <c r="H133" s="16">
        <f t="shared" si="19"/>
        <v>250</v>
      </c>
      <c r="I133" s="16">
        <f t="shared" si="19"/>
        <v>250</v>
      </c>
    </row>
    <row r="134" spans="1:9" ht="31.5" x14ac:dyDescent="0.25">
      <c r="A134" s="42" t="s">
        <v>91</v>
      </c>
      <c r="B134" s="47" t="s">
        <v>192</v>
      </c>
      <c r="C134" s="47" t="s">
        <v>60</v>
      </c>
      <c r="D134" s="47" t="s">
        <v>58</v>
      </c>
      <c r="E134" s="46" t="s">
        <v>93</v>
      </c>
      <c r="F134" s="77"/>
      <c r="G134" s="16">
        <f t="shared" si="19"/>
        <v>371.5</v>
      </c>
      <c r="H134" s="16">
        <f t="shared" si="19"/>
        <v>250</v>
      </c>
      <c r="I134" s="16">
        <f t="shared" si="19"/>
        <v>250</v>
      </c>
    </row>
    <row r="135" spans="1:9" ht="31.5" x14ac:dyDescent="0.25">
      <c r="A135" s="42" t="s">
        <v>71</v>
      </c>
      <c r="B135" s="47" t="s">
        <v>192</v>
      </c>
      <c r="C135" s="47" t="s">
        <v>60</v>
      </c>
      <c r="D135" s="47" t="s">
        <v>58</v>
      </c>
      <c r="E135" s="46" t="s">
        <v>93</v>
      </c>
      <c r="F135" s="77">
        <v>200</v>
      </c>
      <c r="G135" s="115">
        <f>250+121.5</f>
        <v>371.5</v>
      </c>
      <c r="H135" s="115">
        <v>250</v>
      </c>
      <c r="I135" s="115">
        <v>250</v>
      </c>
    </row>
    <row r="136" spans="1:9" ht="31.5" x14ac:dyDescent="0.25">
      <c r="A136" s="42" t="s">
        <v>312</v>
      </c>
      <c r="B136" s="47" t="s">
        <v>192</v>
      </c>
      <c r="C136" s="47" t="s">
        <v>60</v>
      </c>
      <c r="D136" s="47" t="s">
        <v>58</v>
      </c>
      <c r="E136" s="46" t="s">
        <v>313</v>
      </c>
      <c r="F136" s="77"/>
      <c r="G136" s="16">
        <f>G137</f>
        <v>1535</v>
      </c>
      <c r="H136" s="16">
        <f>H137</f>
        <v>0</v>
      </c>
      <c r="I136" s="16">
        <f>I137</f>
        <v>0</v>
      </c>
    </row>
    <row r="137" spans="1:9" ht="31.5" x14ac:dyDescent="0.25">
      <c r="A137" s="42" t="s">
        <v>71</v>
      </c>
      <c r="B137" s="47" t="s">
        <v>192</v>
      </c>
      <c r="C137" s="47" t="s">
        <v>60</v>
      </c>
      <c r="D137" s="47" t="s">
        <v>58</v>
      </c>
      <c r="E137" s="46" t="s">
        <v>313</v>
      </c>
      <c r="F137" s="77">
        <v>200</v>
      </c>
      <c r="G137" s="16">
        <v>1535</v>
      </c>
      <c r="H137" s="16">
        <v>0</v>
      </c>
      <c r="I137" s="16">
        <v>0</v>
      </c>
    </row>
    <row r="138" spans="1:9" ht="47.25" x14ac:dyDescent="0.25">
      <c r="A138" s="49" t="s">
        <v>116</v>
      </c>
      <c r="B138" s="47" t="s">
        <v>192</v>
      </c>
      <c r="C138" s="47" t="s">
        <v>60</v>
      </c>
      <c r="D138" s="47" t="s">
        <v>58</v>
      </c>
      <c r="E138" s="58" t="s">
        <v>111</v>
      </c>
      <c r="F138" s="77"/>
      <c r="G138" s="16">
        <f>G139+G144</f>
        <v>6280.4</v>
      </c>
      <c r="H138" s="16">
        <f>H139+H144</f>
        <v>1466.5000000000002</v>
      </c>
      <c r="I138" s="16">
        <f>I139+I144</f>
        <v>0</v>
      </c>
    </row>
    <row r="139" spans="1:9" ht="31.5" x14ac:dyDescent="0.25">
      <c r="A139" s="59" t="s">
        <v>120</v>
      </c>
      <c r="B139" s="47" t="s">
        <v>192</v>
      </c>
      <c r="C139" s="47" t="s">
        <v>60</v>
      </c>
      <c r="D139" s="47" t="s">
        <v>58</v>
      </c>
      <c r="E139" s="46" t="s">
        <v>115</v>
      </c>
      <c r="F139" s="77"/>
      <c r="G139" s="16">
        <f>G140+G142</f>
        <v>3266.2</v>
      </c>
      <c r="H139" s="16">
        <f t="shared" ref="G139:I142" si="20">H140</f>
        <v>269.60000000000014</v>
      </c>
      <c r="I139" s="16">
        <f t="shared" si="20"/>
        <v>0</v>
      </c>
    </row>
    <row r="140" spans="1:9" ht="31.5" x14ac:dyDescent="0.25">
      <c r="A140" s="42" t="s">
        <v>121</v>
      </c>
      <c r="B140" s="47" t="s">
        <v>192</v>
      </c>
      <c r="C140" s="47" t="s">
        <v>60</v>
      </c>
      <c r="D140" s="47" t="s">
        <v>58</v>
      </c>
      <c r="E140" s="46" t="s">
        <v>122</v>
      </c>
      <c r="F140" s="77"/>
      <c r="G140" s="16">
        <f t="shared" si="20"/>
        <v>1247.3</v>
      </c>
      <c r="H140" s="16">
        <f t="shared" si="20"/>
        <v>269.60000000000014</v>
      </c>
      <c r="I140" s="16">
        <f t="shared" si="20"/>
        <v>0</v>
      </c>
    </row>
    <row r="141" spans="1:9" ht="31.5" x14ac:dyDescent="0.25">
      <c r="A141" s="42" t="s">
        <v>71</v>
      </c>
      <c r="B141" s="47" t="s">
        <v>192</v>
      </c>
      <c r="C141" s="47" t="s">
        <v>60</v>
      </c>
      <c r="D141" s="47" t="s">
        <v>58</v>
      </c>
      <c r="E141" s="46" t="s">
        <v>122</v>
      </c>
      <c r="F141" s="77">
        <v>200</v>
      </c>
      <c r="G141" s="16">
        <f>481.8+835.5-70</f>
        <v>1247.3</v>
      </c>
      <c r="H141" s="16">
        <f>1506.4-1236.8</f>
        <v>269.60000000000014</v>
      </c>
      <c r="I141" s="16">
        <v>0</v>
      </c>
    </row>
    <row r="142" spans="1:9" ht="31.5" x14ac:dyDescent="0.25">
      <c r="A142" s="42" t="s">
        <v>268</v>
      </c>
      <c r="B142" s="47" t="s">
        <v>192</v>
      </c>
      <c r="C142" s="47" t="s">
        <v>60</v>
      </c>
      <c r="D142" s="47" t="s">
        <v>58</v>
      </c>
      <c r="E142" s="46" t="s">
        <v>267</v>
      </c>
      <c r="F142" s="77"/>
      <c r="G142" s="16">
        <f t="shared" si="20"/>
        <v>2018.9</v>
      </c>
      <c r="H142" s="16">
        <f t="shared" si="20"/>
        <v>0</v>
      </c>
      <c r="I142" s="16">
        <f t="shared" si="20"/>
        <v>0</v>
      </c>
    </row>
    <row r="143" spans="1:9" ht="31.5" x14ac:dyDescent="0.25">
      <c r="A143" s="42" t="s">
        <v>71</v>
      </c>
      <c r="B143" s="47" t="s">
        <v>192</v>
      </c>
      <c r="C143" s="47" t="s">
        <v>60</v>
      </c>
      <c r="D143" s="47" t="s">
        <v>58</v>
      </c>
      <c r="E143" s="46" t="s">
        <v>267</v>
      </c>
      <c r="F143" s="77">
        <v>200</v>
      </c>
      <c r="G143" s="16">
        <v>2018.9</v>
      </c>
      <c r="H143" s="16">
        <v>0</v>
      </c>
      <c r="I143" s="16">
        <v>0</v>
      </c>
    </row>
    <row r="144" spans="1:9" x14ac:dyDescent="0.25">
      <c r="A144" s="42" t="s">
        <v>128</v>
      </c>
      <c r="B144" s="47" t="s">
        <v>192</v>
      </c>
      <c r="C144" s="47" t="s">
        <v>60</v>
      </c>
      <c r="D144" s="47" t="s">
        <v>58</v>
      </c>
      <c r="E144" s="46" t="s">
        <v>127</v>
      </c>
      <c r="F144" s="77"/>
      <c r="G144" s="16">
        <f>G145+G147+G149+G151</f>
        <v>3014.2</v>
      </c>
      <c r="H144" s="16">
        <f>H145+H147+H149+H151</f>
        <v>1196.9000000000001</v>
      </c>
      <c r="I144" s="16">
        <f>I145+I147+I149+I151</f>
        <v>0</v>
      </c>
    </row>
    <row r="145" spans="1:9" x14ac:dyDescent="0.25">
      <c r="A145" s="42" t="s">
        <v>132</v>
      </c>
      <c r="B145" s="47" t="s">
        <v>192</v>
      </c>
      <c r="C145" s="47" t="s">
        <v>60</v>
      </c>
      <c r="D145" s="47" t="s">
        <v>58</v>
      </c>
      <c r="E145" s="46" t="s">
        <v>129</v>
      </c>
      <c r="F145" s="77"/>
      <c r="G145" s="16">
        <f>G146</f>
        <v>1499.4</v>
      </c>
      <c r="H145" s="16">
        <f>H146</f>
        <v>776.9</v>
      </c>
      <c r="I145" s="16">
        <f>I146</f>
        <v>0</v>
      </c>
    </row>
    <row r="146" spans="1:9" ht="31.5" x14ac:dyDescent="0.25">
      <c r="A146" s="42" t="s">
        <v>71</v>
      </c>
      <c r="B146" s="47" t="s">
        <v>192</v>
      </c>
      <c r="C146" s="47" t="s">
        <v>60</v>
      </c>
      <c r="D146" s="47" t="s">
        <v>58</v>
      </c>
      <c r="E146" s="46" t="s">
        <v>129</v>
      </c>
      <c r="F146" s="77">
        <v>200</v>
      </c>
      <c r="G146" s="16">
        <f>866.4+420.5+212.5</f>
        <v>1499.4</v>
      </c>
      <c r="H146" s="16">
        <v>776.9</v>
      </c>
      <c r="I146" s="16">
        <v>0</v>
      </c>
    </row>
    <row r="147" spans="1:9" ht="31.5" x14ac:dyDescent="0.25">
      <c r="A147" s="42" t="s">
        <v>133</v>
      </c>
      <c r="B147" s="47" t="s">
        <v>192</v>
      </c>
      <c r="C147" s="47" t="s">
        <v>60</v>
      </c>
      <c r="D147" s="47" t="s">
        <v>58</v>
      </c>
      <c r="E147" s="46" t="s">
        <v>130</v>
      </c>
      <c r="F147" s="77"/>
      <c r="G147" s="16">
        <f>G148</f>
        <v>0</v>
      </c>
      <c r="H147" s="16">
        <f>H148</f>
        <v>316.60000000000002</v>
      </c>
      <c r="I147" s="16">
        <f>I148</f>
        <v>0</v>
      </c>
    </row>
    <row r="148" spans="1:9" ht="31.5" x14ac:dyDescent="0.25">
      <c r="A148" s="42" t="s">
        <v>71</v>
      </c>
      <c r="B148" s="47" t="s">
        <v>192</v>
      </c>
      <c r="C148" s="47" t="s">
        <v>60</v>
      </c>
      <c r="D148" s="47" t="s">
        <v>58</v>
      </c>
      <c r="E148" s="46" t="s">
        <v>130</v>
      </c>
      <c r="F148" s="77">
        <v>200</v>
      </c>
      <c r="G148" s="16">
        <f>316.6-316.6</f>
        <v>0</v>
      </c>
      <c r="H148" s="16">
        <v>316.60000000000002</v>
      </c>
      <c r="I148" s="16">
        <v>0</v>
      </c>
    </row>
    <row r="149" spans="1:9" ht="31.5" x14ac:dyDescent="0.25">
      <c r="A149" s="42" t="s">
        <v>134</v>
      </c>
      <c r="B149" s="47" t="s">
        <v>192</v>
      </c>
      <c r="C149" s="47" t="s">
        <v>60</v>
      </c>
      <c r="D149" s="47" t="s">
        <v>58</v>
      </c>
      <c r="E149" s="46" t="s">
        <v>131</v>
      </c>
      <c r="F149" s="77"/>
      <c r="G149" s="16">
        <f>G150</f>
        <v>643.6</v>
      </c>
      <c r="H149" s="16">
        <f>H150</f>
        <v>103.4</v>
      </c>
      <c r="I149" s="16">
        <f>I150</f>
        <v>0</v>
      </c>
    </row>
    <row r="150" spans="1:9" ht="31.5" x14ac:dyDescent="0.25">
      <c r="A150" s="42" t="s">
        <v>71</v>
      </c>
      <c r="B150" s="47" t="s">
        <v>192</v>
      </c>
      <c r="C150" s="47" t="s">
        <v>60</v>
      </c>
      <c r="D150" s="47" t="s">
        <v>58</v>
      </c>
      <c r="E150" s="46" t="s">
        <v>131</v>
      </c>
      <c r="F150" s="77">
        <v>200</v>
      </c>
      <c r="G150" s="16">
        <f>99.4+516.1+149.6-121.5</f>
        <v>643.6</v>
      </c>
      <c r="H150" s="16">
        <v>103.4</v>
      </c>
      <c r="I150" s="16">
        <v>0</v>
      </c>
    </row>
    <row r="151" spans="1:9" ht="78.75" x14ac:dyDescent="0.25">
      <c r="A151" s="42" t="s">
        <v>186</v>
      </c>
      <c r="B151" s="47" t="s">
        <v>192</v>
      </c>
      <c r="C151" s="47" t="s">
        <v>60</v>
      </c>
      <c r="D151" s="47" t="s">
        <v>58</v>
      </c>
      <c r="E151" s="46" t="s">
        <v>185</v>
      </c>
      <c r="F151" s="77"/>
      <c r="G151" s="16">
        <f>G152+G153</f>
        <v>871.2</v>
      </c>
      <c r="H151" s="16">
        <f>H152+H153</f>
        <v>0</v>
      </c>
      <c r="I151" s="16">
        <f>I152+I153</f>
        <v>0</v>
      </c>
    </row>
    <row r="152" spans="1:9" ht="78.75" x14ac:dyDescent="0.25">
      <c r="A152" s="42" t="s">
        <v>87</v>
      </c>
      <c r="B152" s="47" t="s">
        <v>192</v>
      </c>
      <c r="C152" s="47" t="s">
        <v>60</v>
      </c>
      <c r="D152" s="47" t="s">
        <v>58</v>
      </c>
      <c r="E152" s="46" t="s">
        <v>185</v>
      </c>
      <c r="F152" s="77">
        <v>100</v>
      </c>
      <c r="G152" s="16">
        <v>364.2</v>
      </c>
      <c r="H152" s="16">
        <v>0</v>
      </c>
      <c r="I152" s="16">
        <v>0</v>
      </c>
    </row>
    <row r="153" spans="1:9" ht="31.5" x14ac:dyDescent="0.25">
      <c r="A153" s="42" t="s">
        <v>71</v>
      </c>
      <c r="B153" s="47" t="s">
        <v>192</v>
      </c>
      <c r="C153" s="47" t="s">
        <v>60</v>
      </c>
      <c r="D153" s="47" t="s">
        <v>58</v>
      </c>
      <c r="E153" s="46" t="s">
        <v>185</v>
      </c>
      <c r="F153" s="77">
        <v>200</v>
      </c>
      <c r="G153" s="16">
        <v>507</v>
      </c>
      <c r="H153" s="16">
        <v>0</v>
      </c>
      <c r="I153" s="16">
        <v>0</v>
      </c>
    </row>
    <row r="154" spans="1:9" ht="31.5" x14ac:dyDescent="0.25">
      <c r="A154" s="42" t="s">
        <v>310</v>
      </c>
      <c r="B154" s="47" t="s">
        <v>192</v>
      </c>
      <c r="C154" s="47" t="s">
        <v>60</v>
      </c>
      <c r="D154" s="47" t="s">
        <v>58</v>
      </c>
      <c r="E154" s="46" t="s">
        <v>271</v>
      </c>
      <c r="F154" s="77"/>
      <c r="G154" s="16">
        <f t="shared" ref="G154:I155" si="21">G155</f>
        <v>0</v>
      </c>
      <c r="H154" s="16">
        <f t="shared" si="21"/>
        <v>0</v>
      </c>
      <c r="I154" s="16">
        <f t="shared" si="21"/>
        <v>18039.900000000001</v>
      </c>
    </row>
    <row r="155" spans="1:9" ht="31.5" x14ac:dyDescent="0.25">
      <c r="A155" s="42" t="s">
        <v>269</v>
      </c>
      <c r="B155" s="47" t="s">
        <v>192</v>
      </c>
      <c r="C155" s="47" t="s">
        <v>60</v>
      </c>
      <c r="D155" s="47" t="s">
        <v>58</v>
      </c>
      <c r="E155" s="46" t="s">
        <v>308</v>
      </c>
      <c r="F155" s="77"/>
      <c r="G155" s="16">
        <f t="shared" si="21"/>
        <v>0</v>
      </c>
      <c r="H155" s="16">
        <f t="shared" si="21"/>
        <v>0</v>
      </c>
      <c r="I155" s="16">
        <f t="shared" si="21"/>
        <v>18039.900000000001</v>
      </c>
    </row>
    <row r="156" spans="1:9" ht="31.5" x14ac:dyDescent="0.25">
      <c r="A156" s="42" t="s">
        <v>71</v>
      </c>
      <c r="B156" s="47" t="s">
        <v>192</v>
      </c>
      <c r="C156" s="47" t="s">
        <v>60</v>
      </c>
      <c r="D156" s="47" t="s">
        <v>58</v>
      </c>
      <c r="E156" s="46" t="s">
        <v>308</v>
      </c>
      <c r="F156" s="77">
        <v>200</v>
      </c>
      <c r="G156" s="115">
        <v>0</v>
      </c>
      <c r="H156" s="115">
        <v>0</v>
      </c>
      <c r="I156" s="115">
        <v>18039.900000000001</v>
      </c>
    </row>
    <row r="157" spans="1:9" s="74" customFormat="1" x14ac:dyDescent="0.25">
      <c r="A157" s="71" t="s">
        <v>201</v>
      </c>
      <c r="B157" s="80" t="s">
        <v>192</v>
      </c>
      <c r="C157" s="80" t="s">
        <v>61</v>
      </c>
      <c r="D157" s="80"/>
      <c r="E157" s="72"/>
      <c r="F157" s="81"/>
      <c r="G157" s="82">
        <f t="shared" ref="G157:I158" si="22">G158</f>
        <v>50</v>
      </c>
      <c r="H157" s="82">
        <f t="shared" si="22"/>
        <v>50</v>
      </c>
      <c r="I157" s="82">
        <f t="shared" si="22"/>
        <v>50</v>
      </c>
    </row>
    <row r="158" spans="1:9" x14ac:dyDescent="0.25">
      <c r="A158" s="42" t="s">
        <v>53</v>
      </c>
      <c r="B158" s="47" t="s">
        <v>192</v>
      </c>
      <c r="C158" s="47" t="s">
        <v>61</v>
      </c>
      <c r="D158" s="47" t="s">
        <v>61</v>
      </c>
      <c r="E158" s="46"/>
      <c r="F158" s="77"/>
      <c r="G158" s="16">
        <f t="shared" si="22"/>
        <v>50</v>
      </c>
      <c r="H158" s="16">
        <f t="shared" si="22"/>
        <v>50</v>
      </c>
      <c r="I158" s="16">
        <f t="shared" si="22"/>
        <v>50</v>
      </c>
    </row>
    <row r="159" spans="1:9" s="66" customFormat="1" ht="47.25" x14ac:dyDescent="0.25">
      <c r="A159" s="42" t="s">
        <v>142</v>
      </c>
      <c r="B159" s="47" t="s">
        <v>192</v>
      </c>
      <c r="C159" s="47" t="s">
        <v>61</v>
      </c>
      <c r="D159" s="47" t="s">
        <v>61</v>
      </c>
      <c r="E159" s="46" t="s">
        <v>135</v>
      </c>
      <c r="F159" s="78"/>
      <c r="G159" s="65">
        <f>G161+G163</f>
        <v>50</v>
      </c>
      <c r="H159" s="65">
        <f>H161+H163</f>
        <v>50</v>
      </c>
      <c r="I159" s="65">
        <f>I161+I163</f>
        <v>50</v>
      </c>
    </row>
    <row r="160" spans="1:9" s="66" customFormat="1" ht="31.5" x14ac:dyDescent="0.25">
      <c r="A160" s="42" t="s">
        <v>144</v>
      </c>
      <c r="B160" s="47" t="s">
        <v>192</v>
      </c>
      <c r="C160" s="47" t="s">
        <v>61</v>
      </c>
      <c r="D160" s="47" t="s">
        <v>61</v>
      </c>
      <c r="E160" s="46" t="s">
        <v>138</v>
      </c>
      <c r="F160" s="78"/>
      <c r="G160" s="65">
        <f t="shared" ref="G160:I161" si="23">G161</f>
        <v>15</v>
      </c>
      <c r="H160" s="65">
        <f t="shared" si="23"/>
        <v>15</v>
      </c>
      <c r="I160" s="65">
        <f t="shared" si="23"/>
        <v>15</v>
      </c>
    </row>
    <row r="161" spans="1:9" ht="31.5" x14ac:dyDescent="0.25">
      <c r="A161" s="42" t="s">
        <v>145</v>
      </c>
      <c r="B161" s="47" t="s">
        <v>192</v>
      </c>
      <c r="C161" s="47" t="s">
        <v>61</v>
      </c>
      <c r="D161" s="47" t="s">
        <v>61</v>
      </c>
      <c r="E161" s="46" t="s">
        <v>146</v>
      </c>
      <c r="F161" s="77"/>
      <c r="G161" s="16">
        <f t="shared" si="23"/>
        <v>15</v>
      </c>
      <c r="H161" s="16">
        <f t="shared" si="23"/>
        <v>15</v>
      </c>
      <c r="I161" s="16">
        <f t="shared" si="23"/>
        <v>15</v>
      </c>
    </row>
    <row r="162" spans="1:9" ht="31.5" x14ac:dyDescent="0.25">
      <c r="A162" s="42" t="s">
        <v>71</v>
      </c>
      <c r="B162" s="47" t="s">
        <v>192</v>
      </c>
      <c r="C162" s="47" t="s">
        <v>61</v>
      </c>
      <c r="D162" s="47" t="s">
        <v>61</v>
      </c>
      <c r="E162" s="46" t="s">
        <v>146</v>
      </c>
      <c r="F162" s="77">
        <v>200</v>
      </c>
      <c r="G162" s="16">
        <v>15</v>
      </c>
      <c r="H162" s="16">
        <v>15</v>
      </c>
      <c r="I162" s="16">
        <v>15</v>
      </c>
    </row>
    <row r="163" spans="1:9" ht="31.5" x14ac:dyDescent="0.25">
      <c r="A163" s="42" t="s">
        <v>151</v>
      </c>
      <c r="B163" s="47" t="s">
        <v>192</v>
      </c>
      <c r="C163" s="47" t="s">
        <v>61</v>
      </c>
      <c r="D163" s="47" t="s">
        <v>61</v>
      </c>
      <c r="E163" s="46" t="s">
        <v>140</v>
      </c>
      <c r="F163" s="77"/>
      <c r="G163" s="16">
        <f t="shared" ref="G163:I164" si="24">G164</f>
        <v>35</v>
      </c>
      <c r="H163" s="16">
        <f t="shared" si="24"/>
        <v>35</v>
      </c>
      <c r="I163" s="16">
        <f t="shared" si="24"/>
        <v>35</v>
      </c>
    </row>
    <row r="164" spans="1:9" ht="21" customHeight="1" x14ac:dyDescent="0.25">
      <c r="A164" s="42" t="s">
        <v>152</v>
      </c>
      <c r="B164" s="47" t="s">
        <v>192</v>
      </c>
      <c r="C164" s="47" t="s">
        <v>61</v>
      </c>
      <c r="D164" s="47" t="s">
        <v>61</v>
      </c>
      <c r="E164" s="46" t="s">
        <v>141</v>
      </c>
      <c r="F164" s="77"/>
      <c r="G164" s="16">
        <f t="shared" si="24"/>
        <v>35</v>
      </c>
      <c r="H164" s="16">
        <f t="shared" si="24"/>
        <v>35</v>
      </c>
      <c r="I164" s="16">
        <f t="shared" si="24"/>
        <v>35</v>
      </c>
    </row>
    <row r="165" spans="1:9" ht="31.5" x14ac:dyDescent="0.25">
      <c r="A165" s="42" t="s">
        <v>71</v>
      </c>
      <c r="B165" s="47" t="s">
        <v>192</v>
      </c>
      <c r="C165" s="47" t="s">
        <v>61</v>
      </c>
      <c r="D165" s="47" t="s">
        <v>61</v>
      </c>
      <c r="E165" s="46" t="s">
        <v>141</v>
      </c>
      <c r="F165" s="77">
        <v>200</v>
      </c>
      <c r="G165" s="16">
        <v>35</v>
      </c>
      <c r="H165" s="16">
        <v>35</v>
      </c>
      <c r="I165" s="16">
        <v>35</v>
      </c>
    </row>
    <row r="166" spans="1:9" s="74" customFormat="1" x14ac:dyDescent="0.25">
      <c r="A166" s="71" t="s">
        <v>202</v>
      </c>
      <c r="B166" s="80" t="s">
        <v>192</v>
      </c>
      <c r="C166" s="80" t="s">
        <v>62</v>
      </c>
      <c r="D166" s="80"/>
      <c r="E166" s="72"/>
      <c r="F166" s="81"/>
      <c r="G166" s="82">
        <f t="shared" ref="G166:I167" si="25">G167</f>
        <v>8568.6</v>
      </c>
      <c r="H166" s="82">
        <f t="shared" si="25"/>
        <v>8820.2000000000007</v>
      </c>
      <c r="I166" s="82">
        <f t="shared" si="25"/>
        <v>8941.2000000000007</v>
      </c>
    </row>
    <row r="167" spans="1:9" x14ac:dyDescent="0.25">
      <c r="A167" s="42" t="s">
        <v>54</v>
      </c>
      <c r="B167" s="47" t="s">
        <v>192</v>
      </c>
      <c r="C167" s="47" t="s">
        <v>62</v>
      </c>
      <c r="D167" s="47" t="s">
        <v>56</v>
      </c>
      <c r="E167" s="46"/>
      <c r="F167" s="77"/>
      <c r="G167" s="16">
        <f t="shared" si="25"/>
        <v>8568.6</v>
      </c>
      <c r="H167" s="16">
        <f t="shared" si="25"/>
        <v>8820.2000000000007</v>
      </c>
      <c r="I167" s="16">
        <f t="shared" si="25"/>
        <v>8941.2000000000007</v>
      </c>
    </row>
    <row r="168" spans="1:9" s="66" customFormat="1" ht="47.25" x14ac:dyDescent="0.25">
      <c r="A168" s="42" t="s">
        <v>142</v>
      </c>
      <c r="B168" s="47" t="s">
        <v>192</v>
      </c>
      <c r="C168" s="47" t="s">
        <v>62</v>
      </c>
      <c r="D168" s="47" t="s">
        <v>56</v>
      </c>
      <c r="E168" s="46" t="s">
        <v>135</v>
      </c>
      <c r="F168" s="78"/>
      <c r="G168" s="65">
        <f>G169+G174+G178</f>
        <v>8568.6</v>
      </c>
      <c r="H168" s="65">
        <f>H169+H174+H178</f>
        <v>8820.2000000000007</v>
      </c>
      <c r="I168" s="65">
        <f>I169+I174+I178</f>
        <v>8941.2000000000007</v>
      </c>
    </row>
    <row r="169" spans="1:9" ht="18.75" customHeight="1" x14ac:dyDescent="0.25">
      <c r="A169" s="114" t="s">
        <v>143</v>
      </c>
      <c r="B169" s="47" t="s">
        <v>192</v>
      </c>
      <c r="C169" s="47" t="s">
        <v>62</v>
      </c>
      <c r="D169" s="47" t="s">
        <v>56</v>
      </c>
      <c r="E169" s="46" t="s">
        <v>136</v>
      </c>
      <c r="F169" s="77"/>
      <c r="G169" s="16">
        <f>G170</f>
        <v>7067.2</v>
      </c>
      <c r="H169" s="16">
        <f>H170</f>
        <v>7309.1</v>
      </c>
      <c r="I169" s="16">
        <f>I170</f>
        <v>7247.9000000000005</v>
      </c>
    </row>
    <row r="170" spans="1:9" ht="31.5" x14ac:dyDescent="0.25">
      <c r="A170" s="42" t="s">
        <v>85</v>
      </c>
      <c r="B170" s="47" t="s">
        <v>192</v>
      </c>
      <c r="C170" s="47" t="s">
        <v>62</v>
      </c>
      <c r="D170" s="47" t="s">
        <v>56</v>
      </c>
      <c r="E170" s="46" t="s">
        <v>137</v>
      </c>
      <c r="F170" s="77"/>
      <c r="G170" s="16">
        <f>G171+G172+G173</f>
        <v>7067.2</v>
      </c>
      <c r="H170" s="16">
        <f>H171+H172+H173</f>
        <v>7309.1</v>
      </c>
      <c r="I170" s="16">
        <f>I171+I172+I173</f>
        <v>7247.9000000000005</v>
      </c>
    </row>
    <row r="171" spans="1:9" ht="78.75" x14ac:dyDescent="0.25">
      <c r="A171" s="42" t="s">
        <v>87</v>
      </c>
      <c r="B171" s="47" t="s">
        <v>192</v>
      </c>
      <c r="C171" s="47" t="s">
        <v>62</v>
      </c>
      <c r="D171" s="47" t="s">
        <v>56</v>
      </c>
      <c r="E171" s="46" t="s">
        <v>137</v>
      </c>
      <c r="F171" s="77">
        <v>100</v>
      </c>
      <c r="G171" s="16">
        <v>5199.8999999999996</v>
      </c>
      <c r="H171" s="16">
        <v>5378.5</v>
      </c>
      <c r="I171" s="16">
        <v>5378.5</v>
      </c>
    </row>
    <row r="172" spans="1:9" ht="31.5" x14ac:dyDescent="0.25">
      <c r="A172" s="42" t="s">
        <v>71</v>
      </c>
      <c r="B172" s="47" t="s">
        <v>192</v>
      </c>
      <c r="C172" s="47" t="s">
        <v>62</v>
      </c>
      <c r="D172" s="47" t="s">
        <v>56</v>
      </c>
      <c r="E172" s="46" t="s">
        <v>137</v>
      </c>
      <c r="F172" s="77">
        <v>200</v>
      </c>
      <c r="G172" s="16">
        <v>1867.2</v>
      </c>
      <c r="H172" s="16">
        <v>1930.5</v>
      </c>
      <c r="I172" s="16">
        <v>1869.3</v>
      </c>
    </row>
    <row r="173" spans="1:9" ht="15.75" customHeight="1" x14ac:dyDescent="0.25">
      <c r="A173" s="42" t="s">
        <v>70</v>
      </c>
      <c r="B173" s="47" t="s">
        <v>192</v>
      </c>
      <c r="C173" s="47" t="s">
        <v>62</v>
      </c>
      <c r="D173" s="47" t="s">
        <v>56</v>
      </c>
      <c r="E173" s="46" t="s">
        <v>137</v>
      </c>
      <c r="F173" s="77">
        <v>800</v>
      </c>
      <c r="G173" s="16">
        <v>0.1</v>
      </c>
      <c r="H173" s="16">
        <v>0.1</v>
      </c>
      <c r="I173" s="16">
        <v>0.1</v>
      </c>
    </row>
    <row r="174" spans="1:9" ht="31.5" x14ac:dyDescent="0.25">
      <c r="A174" s="42" t="s">
        <v>149</v>
      </c>
      <c r="B174" s="47" t="s">
        <v>192</v>
      </c>
      <c r="C174" s="47" t="s">
        <v>62</v>
      </c>
      <c r="D174" s="47" t="s">
        <v>56</v>
      </c>
      <c r="E174" s="46" t="s">
        <v>139</v>
      </c>
      <c r="F174" s="77"/>
      <c r="G174" s="16">
        <f>G175</f>
        <v>1201.4000000000001</v>
      </c>
      <c r="H174" s="16">
        <f>H175</f>
        <v>1211.0999999999999</v>
      </c>
      <c r="I174" s="16">
        <f>I175</f>
        <v>1393.3</v>
      </c>
    </row>
    <row r="175" spans="1:9" ht="31.5" x14ac:dyDescent="0.25">
      <c r="A175" s="44" t="s">
        <v>85</v>
      </c>
      <c r="B175" s="47" t="s">
        <v>192</v>
      </c>
      <c r="C175" s="47" t="s">
        <v>62</v>
      </c>
      <c r="D175" s="47" t="s">
        <v>56</v>
      </c>
      <c r="E175" s="46" t="s">
        <v>150</v>
      </c>
      <c r="F175" s="77"/>
      <c r="G175" s="16">
        <f>G176+G177</f>
        <v>1201.4000000000001</v>
      </c>
      <c r="H175" s="16">
        <f>H176+H177</f>
        <v>1211.0999999999999</v>
      </c>
      <c r="I175" s="16">
        <f>I176+I177</f>
        <v>1393.3</v>
      </c>
    </row>
    <row r="176" spans="1:9" ht="78.75" x14ac:dyDescent="0.25">
      <c r="A176" s="42" t="s">
        <v>87</v>
      </c>
      <c r="B176" s="47" t="s">
        <v>192</v>
      </c>
      <c r="C176" s="47" t="s">
        <v>62</v>
      </c>
      <c r="D176" s="47" t="s">
        <v>56</v>
      </c>
      <c r="E176" s="46" t="s">
        <v>150</v>
      </c>
      <c r="F176" s="77">
        <v>100</v>
      </c>
      <c r="G176" s="16">
        <v>699.9</v>
      </c>
      <c r="H176" s="16">
        <v>702.6</v>
      </c>
      <c r="I176" s="16">
        <v>705.3</v>
      </c>
    </row>
    <row r="177" spans="1:9" ht="31.5" x14ac:dyDescent="0.25">
      <c r="A177" s="42" t="s">
        <v>71</v>
      </c>
      <c r="B177" s="47" t="s">
        <v>192</v>
      </c>
      <c r="C177" s="47" t="s">
        <v>62</v>
      </c>
      <c r="D177" s="47" t="s">
        <v>56</v>
      </c>
      <c r="E177" s="46" t="s">
        <v>150</v>
      </c>
      <c r="F177" s="77">
        <v>200</v>
      </c>
      <c r="G177" s="16">
        <v>501.5</v>
      </c>
      <c r="H177" s="16">
        <v>508.5</v>
      </c>
      <c r="I177" s="16">
        <v>688</v>
      </c>
    </row>
    <row r="178" spans="1:9" ht="31.5" x14ac:dyDescent="0.25">
      <c r="A178" s="42" t="s">
        <v>151</v>
      </c>
      <c r="B178" s="47" t="s">
        <v>192</v>
      </c>
      <c r="C178" s="47" t="s">
        <v>62</v>
      </c>
      <c r="D178" s="47" t="s">
        <v>56</v>
      </c>
      <c r="E178" s="46" t="s">
        <v>140</v>
      </c>
      <c r="F178" s="77"/>
      <c r="G178" s="16">
        <f t="shared" ref="G178:I179" si="26">G179</f>
        <v>300</v>
      </c>
      <c r="H178" s="16">
        <f t="shared" si="26"/>
        <v>300</v>
      </c>
      <c r="I178" s="16">
        <f t="shared" si="26"/>
        <v>300</v>
      </c>
    </row>
    <row r="179" spans="1:9" ht="20.25" customHeight="1" x14ac:dyDescent="0.25">
      <c r="A179" s="42" t="s">
        <v>152</v>
      </c>
      <c r="B179" s="47" t="s">
        <v>192</v>
      </c>
      <c r="C179" s="47" t="s">
        <v>62</v>
      </c>
      <c r="D179" s="47" t="s">
        <v>56</v>
      </c>
      <c r="E179" s="46" t="s">
        <v>141</v>
      </c>
      <c r="F179" s="77"/>
      <c r="G179" s="16">
        <f t="shared" si="26"/>
        <v>300</v>
      </c>
      <c r="H179" s="16">
        <f t="shared" si="26"/>
        <v>300</v>
      </c>
      <c r="I179" s="16">
        <f t="shared" si="26"/>
        <v>300</v>
      </c>
    </row>
    <row r="180" spans="1:9" ht="31.5" x14ac:dyDescent="0.25">
      <c r="A180" s="42" t="s">
        <v>71</v>
      </c>
      <c r="B180" s="47" t="s">
        <v>192</v>
      </c>
      <c r="C180" s="47" t="s">
        <v>62</v>
      </c>
      <c r="D180" s="47" t="s">
        <v>56</v>
      </c>
      <c r="E180" s="46" t="s">
        <v>141</v>
      </c>
      <c r="F180" s="77">
        <v>200</v>
      </c>
      <c r="G180" s="16">
        <v>300</v>
      </c>
      <c r="H180" s="16">
        <v>300</v>
      </c>
      <c r="I180" s="16">
        <v>300</v>
      </c>
    </row>
    <row r="181" spans="1:9" s="74" customFormat="1" x14ac:dyDescent="0.25">
      <c r="A181" s="71" t="s">
        <v>203</v>
      </c>
      <c r="B181" s="80" t="s">
        <v>192</v>
      </c>
      <c r="C181" s="80" t="s">
        <v>63</v>
      </c>
      <c r="D181" s="80"/>
      <c r="E181" s="72"/>
      <c r="F181" s="81"/>
      <c r="G181" s="82">
        <f>G182</f>
        <v>150</v>
      </c>
      <c r="H181" s="82">
        <f t="shared" ref="H181:I181" si="27">H182</f>
        <v>100</v>
      </c>
      <c r="I181" s="82">
        <f t="shared" si="27"/>
        <v>100</v>
      </c>
    </row>
    <row r="182" spans="1:9" x14ac:dyDescent="0.25">
      <c r="A182" s="42" t="s">
        <v>55</v>
      </c>
      <c r="B182" s="47" t="s">
        <v>192</v>
      </c>
      <c r="C182" s="47" t="s">
        <v>63</v>
      </c>
      <c r="D182" s="47" t="s">
        <v>56</v>
      </c>
      <c r="E182" s="46"/>
      <c r="F182" s="77"/>
      <c r="G182" s="16">
        <f>G183</f>
        <v>150</v>
      </c>
      <c r="H182" s="16">
        <f>H183</f>
        <v>100</v>
      </c>
      <c r="I182" s="16">
        <f>I183</f>
        <v>100</v>
      </c>
    </row>
    <row r="183" spans="1:9" ht="47.25" x14ac:dyDescent="0.25">
      <c r="A183" s="42" t="s">
        <v>142</v>
      </c>
      <c r="B183" s="47" t="s">
        <v>192</v>
      </c>
      <c r="C183" s="47" t="s">
        <v>63</v>
      </c>
      <c r="D183" s="47" t="s">
        <v>56</v>
      </c>
      <c r="E183" s="46" t="s">
        <v>135</v>
      </c>
      <c r="F183" s="77"/>
      <c r="G183" s="16">
        <f>G184+G187</f>
        <v>150</v>
      </c>
      <c r="H183" s="16">
        <f t="shared" ref="H183:I183" si="28">H187</f>
        <v>100</v>
      </c>
      <c r="I183" s="16">
        <f t="shared" si="28"/>
        <v>100</v>
      </c>
    </row>
    <row r="184" spans="1:9" ht="31.5" x14ac:dyDescent="0.25">
      <c r="A184" s="42" t="s">
        <v>144</v>
      </c>
      <c r="B184" s="47" t="s">
        <v>192</v>
      </c>
      <c r="C184" s="47" t="s">
        <v>63</v>
      </c>
      <c r="D184" s="47" t="s">
        <v>56</v>
      </c>
      <c r="E184" s="46" t="s">
        <v>138</v>
      </c>
      <c r="F184" s="77"/>
      <c r="G184" s="16">
        <f>G185</f>
        <v>40</v>
      </c>
    </row>
    <row r="185" spans="1:9" ht="31.5" x14ac:dyDescent="0.25">
      <c r="A185" s="42" t="s">
        <v>145</v>
      </c>
      <c r="B185" s="47" t="s">
        <v>192</v>
      </c>
      <c r="C185" s="47" t="s">
        <v>63</v>
      </c>
      <c r="D185" s="47" t="s">
        <v>56</v>
      </c>
      <c r="E185" s="46" t="s">
        <v>146</v>
      </c>
      <c r="F185" s="77"/>
      <c r="G185" s="16">
        <f>G186</f>
        <v>40</v>
      </c>
    </row>
    <row r="186" spans="1:9" ht="31.5" x14ac:dyDescent="0.25">
      <c r="A186" s="42" t="s">
        <v>71</v>
      </c>
      <c r="B186" s="47" t="s">
        <v>192</v>
      </c>
      <c r="C186" s="47" t="s">
        <v>63</v>
      </c>
      <c r="D186" s="47" t="s">
        <v>56</v>
      </c>
      <c r="E186" s="46" t="s">
        <v>146</v>
      </c>
      <c r="F186" s="77">
        <v>200</v>
      </c>
      <c r="G186" s="16">
        <v>40</v>
      </c>
    </row>
    <row r="187" spans="1:9" ht="31.5" x14ac:dyDescent="0.25">
      <c r="A187" s="42" t="s">
        <v>151</v>
      </c>
      <c r="B187" s="47" t="s">
        <v>192</v>
      </c>
      <c r="C187" s="47" t="s">
        <v>63</v>
      </c>
      <c r="D187" s="47" t="s">
        <v>56</v>
      </c>
      <c r="E187" s="46" t="s">
        <v>140</v>
      </c>
      <c r="F187" s="77"/>
      <c r="G187" s="16">
        <f t="shared" ref="G187:I188" si="29">G188</f>
        <v>110</v>
      </c>
      <c r="H187" s="16">
        <f t="shared" si="29"/>
        <v>100</v>
      </c>
      <c r="I187" s="16">
        <f t="shared" si="29"/>
        <v>100</v>
      </c>
    </row>
    <row r="188" spans="1:9" ht="30.75" customHeight="1" x14ac:dyDescent="0.25">
      <c r="A188" s="42" t="s">
        <v>152</v>
      </c>
      <c r="B188" s="47" t="s">
        <v>192</v>
      </c>
      <c r="C188" s="47" t="s">
        <v>63</v>
      </c>
      <c r="D188" s="47" t="s">
        <v>56</v>
      </c>
      <c r="E188" s="46" t="s">
        <v>141</v>
      </c>
      <c r="F188" s="77"/>
      <c r="G188" s="16">
        <f t="shared" si="29"/>
        <v>110</v>
      </c>
      <c r="H188" s="16">
        <f t="shared" si="29"/>
        <v>100</v>
      </c>
      <c r="I188" s="16">
        <f t="shared" si="29"/>
        <v>100</v>
      </c>
    </row>
    <row r="189" spans="1:9" ht="31.5" x14ac:dyDescent="0.25">
      <c r="A189" s="42" t="s">
        <v>71</v>
      </c>
      <c r="B189" s="47" t="s">
        <v>192</v>
      </c>
      <c r="C189" s="47" t="s">
        <v>63</v>
      </c>
      <c r="D189" s="47" t="s">
        <v>56</v>
      </c>
      <c r="E189" s="46" t="s">
        <v>141</v>
      </c>
      <c r="F189" s="77">
        <v>200</v>
      </c>
      <c r="G189" s="16">
        <f>100-40+50</f>
        <v>110</v>
      </c>
      <c r="H189" s="16">
        <v>100</v>
      </c>
      <c r="I189" s="16">
        <v>100</v>
      </c>
    </row>
    <row r="190" spans="1:9" x14ac:dyDescent="0.25">
      <c r="A190" s="71" t="s">
        <v>14</v>
      </c>
      <c r="G190" s="16">
        <v>0</v>
      </c>
      <c r="H190" s="125">
        <v>1029.9000000000001</v>
      </c>
      <c r="I190" s="125">
        <f>11898.4-3582</f>
        <v>8316.4</v>
      </c>
    </row>
    <row r="192" spans="1:9" ht="75" x14ac:dyDescent="0.25">
      <c r="A192" s="127" t="s">
        <v>250</v>
      </c>
      <c r="B192" s="7"/>
      <c r="F192" s="159" t="s">
        <v>275</v>
      </c>
      <c r="G192" s="159"/>
      <c r="H192" s="159"/>
      <c r="I192" s="159"/>
    </row>
  </sheetData>
  <mergeCells count="17">
    <mergeCell ref="G14:I14"/>
    <mergeCell ref="F192:I192"/>
    <mergeCell ref="A14:A15"/>
    <mergeCell ref="A12:I12"/>
    <mergeCell ref="B14:B15"/>
    <mergeCell ref="C14:C15"/>
    <mergeCell ref="D14:D15"/>
    <mergeCell ref="E14:E15"/>
    <mergeCell ref="F14:F15"/>
    <mergeCell ref="D1:I1"/>
    <mergeCell ref="D2:I2"/>
    <mergeCell ref="D3:I3"/>
    <mergeCell ref="D4:I4"/>
    <mergeCell ref="D11:I11"/>
    <mergeCell ref="E5:I5"/>
    <mergeCell ref="B7:I7"/>
    <mergeCell ref="B10:I10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topLeftCell="A4" zoomScaleNormal="100" zoomScaleSheetLayoutView="100" workbookViewId="0">
      <selection activeCell="A33" sqref="A33"/>
    </sheetView>
  </sheetViews>
  <sheetFormatPr defaultRowHeight="15.75" x14ac:dyDescent="0.25"/>
  <cols>
    <col min="1" max="1" width="11.25" customWidth="1"/>
    <col min="2" max="2" width="32.75" customWidth="1"/>
    <col min="3" max="5" width="11.75" customWidth="1"/>
  </cols>
  <sheetData>
    <row r="1" spans="1:6" ht="18.75" x14ac:dyDescent="0.3">
      <c r="B1" s="98"/>
      <c r="C1" s="98" t="s">
        <v>251</v>
      </c>
      <c r="D1" s="98"/>
      <c r="E1" s="98"/>
    </row>
    <row r="2" spans="1:6" ht="18.75" x14ac:dyDescent="0.3">
      <c r="B2" s="98"/>
      <c r="C2" s="98" t="s">
        <v>0</v>
      </c>
      <c r="D2" s="98"/>
      <c r="E2" s="98"/>
    </row>
    <row r="3" spans="1:6" ht="18.75" x14ac:dyDescent="0.3">
      <c r="B3" s="98"/>
      <c r="C3" s="98" t="s">
        <v>1</v>
      </c>
      <c r="D3" s="98"/>
      <c r="E3" s="98"/>
    </row>
    <row r="4" spans="1:6" ht="18.75" x14ac:dyDescent="0.3">
      <c r="B4" s="98"/>
      <c r="C4" s="98" t="s">
        <v>2</v>
      </c>
      <c r="D4" s="98"/>
      <c r="E4" s="98"/>
    </row>
    <row r="5" spans="1:6" ht="18.75" x14ac:dyDescent="0.3">
      <c r="B5" s="98"/>
      <c r="C5" s="98" t="s">
        <v>315</v>
      </c>
      <c r="D5" s="98"/>
      <c r="E5" s="98"/>
    </row>
    <row r="6" spans="1:6" ht="18.75" x14ac:dyDescent="0.3">
      <c r="B6" s="133" t="s">
        <v>289</v>
      </c>
      <c r="C6" s="133"/>
      <c r="D6" s="133"/>
      <c r="E6" s="133"/>
      <c r="F6" s="102"/>
    </row>
    <row r="7" spans="1:6" ht="18.75" x14ac:dyDescent="0.3">
      <c r="B7" s="133" t="s">
        <v>286</v>
      </c>
      <c r="C7" s="133"/>
      <c r="D7" s="133"/>
      <c r="E7" s="133"/>
      <c r="F7" s="102"/>
    </row>
    <row r="8" spans="1:6" ht="18.75" x14ac:dyDescent="0.3">
      <c r="B8" s="133" t="s">
        <v>287</v>
      </c>
      <c r="C8" s="133"/>
      <c r="D8" s="133"/>
      <c r="E8" s="133"/>
      <c r="F8" s="102"/>
    </row>
    <row r="9" spans="1:6" ht="18.75" x14ac:dyDescent="0.3">
      <c r="B9" s="133" t="s">
        <v>288</v>
      </c>
      <c r="C9" s="133"/>
      <c r="D9" s="133"/>
      <c r="E9" s="133"/>
      <c r="F9" s="102"/>
    </row>
    <row r="10" spans="1:6" ht="18.75" x14ac:dyDescent="0.3">
      <c r="B10" s="133" t="s">
        <v>290</v>
      </c>
      <c r="C10" s="133"/>
      <c r="D10" s="133"/>
      <c r="E10" s="133"/>
      <c r="F10" s="102"/>
    </row>
    <row r="11" spans="1:6" ht="18.75" x14ac:dyDescent="0.3">
      <c r="B11" s="98"/>
      <c r="C11" s="98"/>
      <c r="D11" s="98"/>
      <c r="E11" s="98"/>
    </row>
    <row r="12" spans="1:6" ht="54" customHeight="1" x14ac:dyDescent="0.3">
      <c r="A12" s="146" t="s">
        <v>252</v>
      </c>
      <c r="B12" s="146"/>
      <c r="C12" s="146"/>
      <c r="D12" s="146"/>
      <c r="E12" s="146"/>
    </row>
    <row r="14" spans="1:6" x14ac:dyDescent="0.25">
      <c r="A14" s="139" t="s">
        <v>11</v>
      </c>
      <c r="B14" s="167"/>
      <c r="C14" s="143" t="s">
        <v>253</v>
      </c>
      <c r="D14" s="144"/>
      <c r="E14" s="145"/>
    </row>
    <row r="15" spans="1:6" x14ac:dyDescent="0.25">
      <c r="A15" s="168"/>
      <c r="B15" s="169"/>
      <c r="C15" s="117" t="s">
        <v>4</v>
      </c>
      <c r="D15" s="117" t="s">
        <v>5</v>
      </c>
      <c r="E15" s="117" t="s">
        <v>215</v>
      </c>
    </row>
    <row r="16" spans="1:6" x14ac:dyDescent="0.25">
      <c r="A16" s="170">
        <v>3</v>
      </c>
      <c r="B16" s="171"/>
      <c r="C16" s="92">
        <v>4</v>
      </c>
      <c r="D16" s="92">
        <v>4</v>
      </c>
      <c r="E16" s="92">
        <v>4</v>
      </c>
    </row>
    <row r="17" spans="1:5" s="119" customFormat="1" ht="29.45" customHeight="1" x14ac:dyDescent="0.25">
      <c r="A17" s="172" t="s">
        <v>254</v>
      </c>
      <c r="B17" s="173"/>
      <c r="C17" s="118">
        <f>C19</f>
        <v>4364.6000000000004</v>
      </c>
      <c r="D17" s="118">
        <f>D19</f>
        <v>0</v>
      </c>
      <c r="E17" s="118">
        <f>E19</f>
        <v>0</v>
      </c>
    </row>
    <row r="18" spans="1:5" s="119" customFormat="1" x14ac:dyDescent="0.25">
      <c r="A18" s="174" t="s">
        <v>255</v>
      </c>
      <c r="B18" s="175"/>
      <c r="C18" s="118"/>
      <c r="D18" s="118"/>
      <c r="E18" s="118"/>
    </row>
    <row r="19" spans="1:5" ht="31.9" customHeight="1" x14ac:dyDescent="0.25">
      <c r="A19" s="165" t="s">
        <v>256</v>
      </c>
      <c r="B19" s="166"/>
      <c r="C19" s="84">
        <v>4364.6000000000004</v>
      </c>
      <c r="D19" s="84">
        <v>0</v>
      </c>
      <c r="E19" s="84">
        <v>0</v>
      </c>
    </row>
    <row r="21" spans="1:5" ht="6.75" customHeight="1" x14ac:dyDescent="0.25"/>
    <row r="22" spans="1:5" ht="73.5" customHeight="1" x14ac:dyDescent="0.3">
      <c r="A22" s="137" t="s">
        <v>257</v>
      </c>
      <c r="B22" s="137"/>
      <c r="C22" s="120"/>
      <c r="E22" s="116" t="s">
        <v>275</v>
      </c>
    </row>
  </sheetData>
  <mergeCells count="13">
    <mergeCell ref="A19:B19"/>
    <mergeCell ref="A22:B22"/>
    <mergeCell ref="A12:E12"/>
    <mergeCell ref="A14:B15"/>
    <mergeCell ref="C14:E14"/>
    <mergeCell ref="A16:B16"/>
    <mergeCell ref="A17:B17"/>
    <mergeCell ref="A18:B18"/>
    <mergeCell ref="B6:E6"/>
    <mergeCell ref="B7:E7"/>
    <mergeCell ref="B8:E8"/>
    <mergeCell ref="B9:E9"/>
    <mergeCell ref="B10:E10"/>
  </mergeCells>
  <pageMargins left="1.1811023622047245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1</vt:lpstr>
      <vt:lpstr>Прил 2</vt:lpstr>
      <vt:lpstr>Прил 3</vt:lpstr>
      <vt:lpstr>Прил 4</vt:lpstr>
      <vt:lpstr>Прил 5</vt:lpstr>
      <vt:lpstr>Прил 6</vt:lpstr>
      <vt:lpstr>'Прил 1'!Область_печати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'Прил 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Таня</cp:lastModifiedBy>
  <cp:lastPrinted>2022-06-06T05:54:05Z</cp:lastPrinted>
  <dcterms:created xsi:type="dcterms:W3CDTF">2020-11-05T05:33:34Z</dcterms:created>
  <dcterms:modified xsi:type="dcterms:W3CDTF">2022-06-28T13:52:22Z</dcterms:modified>
</cp:coreProperties>
</file>